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500" tabRatio="926" firstSheet="4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5" hidden="1">configs_projects!$A$1:$P$146</definedName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3" i="20" l="1"/>
  <c r="M123" i="20"/>
  <c r="G123" i="20"/>
  <c r="L123" i="20" s="1"/>
  <c r="F123" i="20"/>
  <c r="P123" i="20" s="1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V38" i="7"/>
  <c r="W38" i="7"/>
  <c r="X38" i="7"/>
  <c r="C38" i="7"/>
  <c r="A38" i="7"/>
  <c r="I123" i="20" l="1"/>
  <c r="J123" i="20"/>
  <c r="O123" i="20"/>
  <c r="K123" i="20"/>
  <c r="H123" i="20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A31" i="7"/>
  <c r="A32" i="7"/>
  <c r="N178" i="20"/>
  <c r="M178" i="20"/>
  <c r="G178" i="20"/>
  <c r="L178" i="20" s="1"/>
  <c r="F178" i="20"/>
  <c r="P178" i="20" s="1"/>
  <c r="N177" i="20"/>
  <c r="M177" i="20"/>
  <c r="G177" i="20"/>
  <c r="O177" i="20" s="1"/>
  <c r="F177" i="20"/>
  <c r="P177" i="20" s="1"/>
  <c r="N176" i="20"/>
  <c r="M176" i="20"/>
  <c r="G176" i="20"/>
  <c r="J176" i="20" s="1"/>
  <c r="F176" i="20"/>
  <c r="P176" i="20" s="1"/>
  <c r="N175" i="20"/>
  <c r="M175" i="20"/>
  <c r="J175" i="20"/>
  <c r="G175" i="20"/>
  <c r="O175" i="20" s="1"/>
  <c r="F175" i="20"/>
  <c r="P175" i="20" s="1"/>
  <c r="N174" i="20"/>
  <c r="M174" i="20"/>
  <c r="G174" i="20"/>
  <c r="L174" i="20" s="1"/>
  <c r="F174" i="20"/>
  <c r="P174" i="20" s="1"/>
  <c r="N173" i="20"/>
  <c r="M173" i="20"/>
  <c r="G173" i="20"/>
  <c r="O173" i="20" s="1"/>
  <c r="F173" i="20"/>
  <c r="P173" i="20" s="1"/>
  <c r="N172" i="20"/>
  <c r="M172" i="20"/>
  <c r="G172" i="20"/>
  <c r="J172" i="20" s="1"/>
  <c r="F172" i="20"/>
  <c r="P172" i="20" s="1"/>
  <c r="N171" i="20"/>
  <c r="M171" i="20"/>
  <c r="L171" i="20"/>
  <c r="G171" i="20"/>
  <c r="O171" i="20" s="1"/>
  <c r="F171" i="20"/>
  <c r="P171" i="20" s="1"/>
  <c r="N170" i="20"/>
  <c r="M170" i="20"/>
  <c r="G170" i="20"/>
  <c r="J170" i="20" s="1"/>
  <c r="F170" i="20"/>
  <c r="P170" i="20" s="1"/>
  <c r="N169" i="20"/>
  <c r="M169" i="20"/>
  <c r="G169" i="20"/>
  <c r="O169" i="20" s="1"/>
  <c r="F169" i="20"/>
  <c r="P169" i="20" s="1"/>
  <c r="N168" i="20"/>
  <c r="M168" i="20"/>
  <c r="G168" i="20"/>
  <c r="L168" i="20" s="1"/>
  <c r="F168" i="20"/>
  <c r="P168" i="20" s="1"/>
  <c r="N167" i="20"/>
  <c r="M167" i="20"/>
  <c r="G167" i="20"/>
  <c r="O167" i="20" s="1"/>
  <c r="F167" i="20"/>
  <c r="P167" i="20" s="1"/>
  <c r="N166" i="20"/>
  <c r="M166" i="20"/>
  <c r="G166" i="20"/>
  <c r="J166" i="20" s="1"/>
  <c r="F166" i="20"/>
  <c r="P166" i="20" s="1"/>
  <c r="N165" i="20"/>
  <c r="M165" i="20"/>
  <c r="G165" i="20"/>
  <c r="O165" i="20" s="1"/>
  <c r="F165" i="20"/>
  <c r="P165" i="20" s="1"/>
  <c r="N164" i="20"/>
  <c r="M164" i="20"/>
  <c r="G164" i="20"/>
  <c r="L164" i="20" s="1"/>
  <c r="F164" i="20"/>
  <c r="P164" i="20" s="1"/>
  <c r="N163" i="20"/>
  <c r="M163" i="20"/>
  <c r="G163" i="20"/>
  <c r="O163" i="20" s="1"/>
  <c r="F163" i="20"/>
  <c r="P163" i="20" s="1"/>
  <c r="F148" i="20"/>
  <c r="P148" i="20" s="1"/>
  <c r="G148" i="20"/>
  <c r="J148" i="20" s="1"/>
  <c r="M148" i="20"/>
  <c r="N148" i="20"/>
  <c r="F149" i="20"/>
  <c r="P149" i="20" s="1"/>
  <c r="G149" i="20"/>
  <c r="I149" i="20" s="1"/>
  <c r="H149" i="20"/>
  <c r="M149" i="20"/>
  <c r="N149" i="20"/>
  <c r="F150" i="20"/>
  <c r="P150" i="20" s="1"/>
  <c r="G150" i="20"/>
  <c r="H150" i="20" s="1"/>
  <c r="K150" i="20"/>
  <c r="M150" i="20"/>
  <c r="N150" i="20"/>
  <c r="F151" i="20"/>
  <c r="G151" i="20"/>
  <c r="J151" i="20" s="1"/>
  <c r="M151" i="20"/>
  <c r="N151" i="20"/>
  <c r="P151" i="20"/>
  <c r="F152" i="20"/>
  <c r="P152" i="20" s="1"/>
  <c r="G152" i="20"/>
  <c r="J152" i="20" s="1"/>
  <c r="I152" i="20"/>
  <c r="K152" i="20"/>
  <c r="M152" i="20"/>
  <c r="N152" i="20"/>
  <c r="O152" i="20"/>
  <c r="F153" i="20"/>
  <c r="P153" i="20" s="1"/>
  <c r="G153" i="20"/>
  <c r="I153" i="20" s="1"/>
  <c r="M153" i="20"/>
  <c r="N153" i="20"/>
  <c r="F154" i="20"/>
  <c r="P154" i="20" s="1"/>
  <c r="G154" i="20"/>
  <c r="H154" i="20" s="1"/>
  <c r="M154" i="20"/>
  <c r="N154" i="20"/>
  <c r="F155" i="20"/>
  <c r="P155" i="20" s="1"/>
  <c r="G155" i="20"/>
  <c r="J155" i="20" s="1"/>
  <c r="H155" i="20"/>
  <c r="I155" i="20"/>
  <c r="K155" i="20"/>
  <c r="L155" i="20"/>
  <c r="M155" i="20"/>
  <c r="N155" i="20"/>
  <c r="O155" i="20"/>
  <c r="F156" i="20"/>
  <c r="P156" i="20" s="1"/>
  <c r="G156" i="20"/>
  <c r="H156" i="20" s="1"/>
  <c r="M156" i="20"/>
  <c r="N156" i="20"/>
  <c r="F157" i="20"/>
  <c r="G157" i="20"/>
  <c r="J157" i="20" s="1"/>
  <c r="M157" i="20"/>
  <c r="N157" i="20"/>
  <c r="P157" i="20"/>
  <c r="F158" i="20"/>
  <c r="P158" i="20" s="1"/>
  <c r="G158" i="20"/>
  <c r="J158" i="20" s="1"/>
  <c r="I158" i="20"/>
  <c r="K158" i="20"/>
  <c r="M158" i="20"/>
  <c r="N158" i="20"/>
  <c r="O158" i="20"/>
  <c r="F159" i="20"/>
  <c r="P159" i="20" s="1"/>
  <c r="G159" i="20"/>
  <c r="I159" i="20" s="1"/>
  <c r="M159" i="20"/>
  <c r="N159" i="20"/>
  <c r="F160" i="20"/>
  <c r="P160" i="20" s="1"/>
  <c r="G160" i="20"/>
  <c r="H160" i="20" s="1"/>
  <c r="M160" i="20"/>
  <c r="N160" i="20"/>
  <c r="F161" i="20"/>
  <c r="P161" i="20" s="1"/>
  <c r="G161" i="20"/>
  <c r="J161" i="20" s="1"/>
  <c r="H161" i="20"/>
  <c r="I161" i="20"/>
  <c r="K161" i="20"/>
  <c r="L161" i="20"/>
  <c r="M161" i="20"/>
  <c r="N161" i="20"/>
  <c r="O161" i="20"/>
  <c r="F162" i="20"/>
  <c r="P162" i="20" s="1"/>
  <c r="G162" i="20"/>
  <c r="J162" i="20" s="1"/>
  <c r="M162" i="20"/>
  <c r="N162" i="20"/>
  <c r="N147" i="20"/>
  <c r="M147" i="20"/>
  <c r="G147" i="20"/>
  <c r="L147" i="20" s="1"/>
  <c r="F147" i="20"/>
  <c r="P147" i="20" s="1"/>
  <c r="L151" i="20" l="1"/>
  <c r="O157" i="20"/>
  <c r="O151" i="20"/>
  <c r="K151" i="20"/>
  <c r="L163" i="20"/>
  <c r="L177" i="20"/>
  <c r="K157" i="20"/>
  <c r="K162" i="20"/>
  <c r="L159" i="20"/>
  <c r="I157" i="20"/>
  <c r="I151" i="20"/>
  <c r="L149" i="20"/>
  <c r="J169" i="20"/>
  <c r="L157" i="20"/>
  <c r="O162" i="20"/>
  <c r="I162" i="20"/>
  <c r="H157" i="20"/>
  <c r="H151" i="20"/>
  <c r="J149" i="20"/>
  <c r="O150" i="20"/>
  <c r="H165" i="20"/>
  <c r="H167" i="20"/>
  <c r="I168" i="20"/>
  <c r="J159" i="20"/>
  <c r="J153" i="20"/>
  <c r="H163" i="20"/>
  <c r="I165" i="20"/>
  <c r="J167" i="20"/>
  <c r="H169" i="20"/>
  <c r="H171" i="20"/>
  <c r="J173" i="20"/>
  <c r="H175" i="20"/>
  <c r="H177" i="20"/>
  <c r="L153" i="20"/>
  <c r="L165" i="20"/>
  <c r="O159" i="20"/>
  <c r="K159" i="20"/>
  <c r="O153" i="20"/>
  <c r="K153" i="20"/>
  <c r="L169" i="20"/>
  <c r="H173" i="20"/>
  <c r="I174" i="20"/>
  <c r="L175" i="20"/>
  <c r="I178" i="20"/>
  <c r="I147" i="20"/>
  <c r="H159" i="20"/>
  <c r="H153" i="20"/>
  <c r="O149" i="20"/>
  <c r="K149" i="20"/>
  <c r="J163" i="20"/>
  <c r="J165" i="20"/>
  <c r="L167" i="20"/>
  <c r="I169" i="20"/>
  <c r="J171" i="20"/>
  <c r="L173" i="20"/>
  <c r="I175" i="20"/>
  <c r="J177" i="20"/>
  <c r="K148" i="20"/>
  <c r="O148" i="20"/>
  <c r="I148" i="20"/>
  <c r="I164" i="20"/>
  <c r="K166" i="20"/>
  <c r="O166" i="20"/>
  <c r="K176" i="20"/>
  <c r="O176" i="20"/>
  <c r="I163" i="20"/>
  <c r="J164" i="20"/>
  <c r="K165" i="20"/>
  <c r="H166" i="20"/>
  <c r="L166" i="20"/>
  <c r="I167" i="20"/>
  <c r="J168" i="20"/>
  <c r="K169" i="20"/>
  <c r="H170" i="20"/>
  <c r="L170" i="20"/>
  <c r="I171" i="20"/>
  <c r="H172" i="20"/>
  <c r="L172" i="20"/>
  <c r="I173" i="20"/>
  <c r="J174" i="20"/>
  <c r="K175" i="20"/>
  <c r="H176" i="20"/>
  <c r="L176" i="20"/>
  <c r="I177" i="20"/>
  <c r="J178" i="20"/>
  <c r="I166" i="20"/>
  <c r="K168" i="20"/>
  <c r="O168" i="20"/>
  <c r="I170" i="20"/>
  <c r="I172" i="20"/>
  <c r="K174" i="20"/>
  <c r="O174" i="20"/>
  <c r="I176" i="20"/>
  <c r="K178" i="20"/>
  <c r="O178" i="20"/>
  <c r="K170" i="20"/>
  <c r="O170" i="20"/>
  <c r="K172" i="20"/>
  <c r="O172" i="20"/>
  <c r="K164" i="20"/>
  <c r="O164" i="20"/>
  <c r="K163" i="20"/>
  <c r="H164" i="20"/>
  <c r="K167" i="20"/>
  <c r="H168" i="20"/>
  <c r="K171" i="20"/>
  <c r="K173" i="20"/>
  <c r="H174" i="20"/>
  <c r="K177" i="20"/>
  <c r="H178" i="20"/>
  <c r="K156" i="20"/>
  <c r="O154" i="20"/>
  <c r="K154" i="20"/>
  <c r="L162" i="20"/>
  <c r="H162" i="20"/>
  <c r="J160" i="20"/>
  <c r="L158" i="20"/>
  <c r="H158" i="20"/>
  <c r="J156" i="20"/>
  <c r="J154" i="20"/>
  <c r="L152" i="20"/>
  <c r="H152" i="20"/>
  <c r="J150" i="20"/>
  <c r="L148" i="20"/>
  <c r="H148" i="20"/>
  <c r="O156" i="20"/>
  <c r="I160" i="20"/>
  <c r="I156" i="20"/>
  <c r="I154" i="20"/>
  <c r="I150" i="20"/>
  <c r="O160" i="20"/>
  <c r="K160" i="20"/>
  <c r="L160" i="20"/>
  <c r="L156" i="20"/>
  <c r="L154" i="20"/>
  <c r="L150" i="20"/>
  <c r="K147" i="20"/>
  <c r="O147" i="20"/>
  <c r="J147" i="20"/>
  <c r="H147" i="20"/>
  <c r="F80" i="20"/>
  <c r="P80" i="20" s="1"/>
  <c r="F79" i="20"/>
  <c r="P79" i="20" s="1"/>
  <c r="F78" i="20"/>
  <c r="P78" i="20" s="1"/>
  <c r="O80" i="20"/>
  <c r="N80" i="20"/>
  <c r="M80" i="20"/>
  <c r="L80" i="20"/>
  <c r="K80" i="20"/>
  <c r="J80" i="20"/>
  <c r="I80" i="20"/>
  <c r="H80" i="20"/>
  <c r="O79" i="20"/>
  <c r="N79" i="20"/>
  <c r="M79" i="20"/>
  <c r="L79" i="20"/>
  <c r="K79" i="20"/>
  <c r="J79" i="20"/>
  <c r="I79" i="20"/>
  <c r="H79" i="20"/>
  <c r="O78" i="20"/>
  <c r="N78" i="20"/>
  <c r="M78" i="20"/>
  <c r="L78" i="20"/>
  <c r="K78" i="20"/>
  <c r="J78" i="20"/>
  <c r="I78" i="20"/>
  <c r="H78" i="20"/>
  <c r="A19" i="7" l="1"/>
  <c r="A18" i="7"/>
  <c r="N146" i="20"/>
  <c r="M146" i="20"/>
  <c r="G146" i="20"/>
  <c r="L146" i="20" s="1"/>
  <c r="F146" i="20"/>
  <c r="P146" i="20" s="1"/>
  <c r="N145" i="20"/>
  <c r="M145" i="20"/>
  <c r="G145" i="20"/>
  <c r="O145" i="20" s="1"/>
  <c r="F145" i="20"/>
  <c r="P145" i="20" s="1"/>
  <c r="N144" i="20"/>
  <c r="M144" i="20"/>
  <c r="G144" i="20"/>
  <c r="J144" i="20" s="1"/>
  <c r="F144" i="20"/>
  <c r="P144" i="20" s="1"/>
  <c r="N143" i="20"/>
  <c r="M143" i="20"/>
  <c r="G143" i="20"/>
  <c r="L143" i="20" s="1"/>
  <c r="F143" i="20"/>
  <c r="P143" i="20" s="1"/>
  <c r="N142" i="20"/>
  <c r="M142" i="20"/>
  <c r="G142" i="20"/>
  <c r="O142" i="20" s="1"/>
  <c r="F142" i="20"/>
  <c r="P142" i="20" s="1"/>
  <c r="N141" i="20"/>
  <c r="M141" i="20"/>
  <c r="G141" i="20"/>
  <c r="I141" i="20" s="1"/>
  <c r="F141" i="20"/>
  <c r="P141" i="20" s="1"/>
  <c r="N140" i="20"/>
  <c r="M140" i="20"/>
  <c r="G140" i="20"/>
  <c r="L140" i="20" s="1"/>
  <c r="F140" i="20"/>
  <c r="P140" i="20" s="1"/>
  <c r="N139" i="20"/>
  <c r="M139" i="20"/>
  <c r="G139" i="20"/>
  <c r="O139" i="20" s="1"/>
  <c r="F139" i="20"/>
  <c r="P139" i="20" s="1"/>
  <c r="N138" i="20"/>
  <c r="M138" i="20"/>
  <c r="G138" i="20"/>
  <c r="J138" i="20" s="1"/>
  <c r="F138" i="20"/>
  <c r="P138" i="20" s="1"/>
  <c r="N137" i="20"/>
  <c r="M137" i="20"/>
  <c r="G137" i="20"/>
  <c r="L137" i="20" s="1"/>
  <c r="F137" i="20"/>
  <c r="P137" i="20" s="1"/>
  <c r="N136" i="20"/>
  <c r="M136" i="20"/>
  <c r="G136" i="20"/>
  <c r="O136" i="20" s="1"/>
  <c r="F136" i="20"/>
  <c r="P136" i="20" s="1"/>
  <c r="N135" i="20"/>
  <c r="M135" i="20"/>
  <c r="G135" i="20"/>
  <c r="J135" i="20" s="1"/>
  <c r="F135" i="20"/>
  <c r="P135" i="20" s="1"/>
  <c r="H139" i="20" l="1"/>
  <c r="I136" i="20"/>
  <c r="I137" i="20"/>
  <c r="J137" i="20"/>
  <c r="H136" i="20"/>
  <c r="J136" i="20"/>
  <c r="I145" i="20"/>
  <c r="L136" i="20"/>
  <c r="H145" i="20"/>
  <c r="I146" i="20"/>
  <c r="I139" i="20"/>
  <c r="I140" i="20"/>
  <c r="J139" i="20"/>
  <c r="J140" i="20"/>
  <c r="L139" i="20"/>
  <c r="J145" i="20"/>
  <c r="J146" i="20"/>
  <c r="L145" i="20"/>
  <c r="H142" i="20"/>
  <c r="I142" i="20"/>
  <c r="I143" i="20"/>
  <c r="L142" i="20"/>
  <c r="J142" i="20"/>
  <c r="J141" i="20"/>
  <c r="K144" i="20"/>
  <c r="O144" i="20"/>
  <c r="L144" i="20"/>
  <c r="I144" i="20"/>
  <c r="K146" i="20"/>
  <c r="O146" i="20"/>
  <c r="H144" i="20"/>
  <c r="K145" i="20"/>
  <c r="H146" i="20"/>
  <c r="H141" i="20"/>
  <c r="L141" i="20"/>
  <c r="J143" i="20"/>
  <c r="K141" i="20"/>
  <c r="O141" i="20"/>
  <c r="K143" i="20"/>
  <c r="O143" i="20"/>
  <c r="K142" i="20"/>
  <c r="H143" i="20"/>
  <c r="H138" i="20"/>
  <c r="K140" i="20"/>
  <c r="O140" i="20"/>
  <c r="K138" i="20"/>
  <c r="O138" i="20"/>
  <c r="L138" i="20"/>
  <c r="I138" i="20"/>
  <c r="K139" i="20"/>
  <c r="H140" i="20"/>
  <c r="K135" i="20"/>
  <c r="O135" i="20"/>
  <c r="H135" i="20"/>
  <c r="L135" i="20"/>
  <c r="I135" i="20"/>
  <c r="K137" i="20"/>
  <c r="O137" i="20"/>
  <c r="K136" i="20"/>
  <c r="H137" i="20"/>
  <c r="O69" i="20"/>
  <c r="N69" i="20"/>
  <c r="M69" i="20"/>
  <c r="L69" i="20"/>
  <c r="K69" i="20"/>
  <c r="J69" i="20"/>
  <c r="I69" i="20"/>
  <c r="H69" i="20"/>
  <c r="F69" i="20"/>
  <c r="P69" i="20" s="1"/>
  <c r="O68" i="20"/>
  <c r="N68" i="20"/>
  <c r="M68" i="20"/>
  <c r="L68" i="20"/>
  <c r="K68" i="20"/>
  <c r="J68" i="20"/>
  <c r="I68" i="20"/>
  <c r="H68" i="20"/>
  <c r="F68" i="20"/>
  <c r="P68" i="20" s="1"/>
  <c r="O67" i="20"/>
  <c r="N67" i="20"/>
  <c r="M67" i="20"/>
  <c r="L67" i="20"/>
  <c r="K67" i="20"/>
  <c r="J67" i="20"/>
  <c r="I67" i="20"/>
  <c r="H67" i="20"/>
  <c r="F67" i="20"/>
  <c r="P67" i="20" s="1"/>
  <c r="O66" i="20"/>
  <c r="N66" i="20"/>
  <c r="M66" i="20"/>
  <c r="L66" i="20"/>
  <c r="K66" i="20"/>
  <c r="J66" i="20"/>
  <c r="H66" i="20"/>
  <c r="F66" i="20"/>
  <c r="P66" i="20" s="1"/>
  <c r="O65" i="20"/>
  <c r="N65" i="20"/>
  <c r="M65" i="20"/>
  <c r="L65" i="20"/>
  <c r="K65" i="20"/>
  <c r="J65" i="20"/>
  <c r="I65" i="20"/>
  <c r="H65" i="20"/>
  <c r="F65" i="20"/>
  <c r="P65" i="20" s="1"/>
  <c r="O64" i="20"/>
  <c r="N64" i="20"/>
  <c r="M64" i="20"/>
  <c r="L64" i="20"/>
  <c r="K64" i="20"/>
  <c r="J64" i="20"/>
  <c r="I64" i="20"/>
  <c r="H64" i="20"/>
  <c r="F64" i="20"/>
  <c r="P64" i="20" s="1"/>
  <c r="O63" i="20"/>
  <c r="N63" i="20"/>
  <c r="M63" i="20"/>
  <c r="L63" i="20"/>
  <c r="K63" i="20"/>
  <c r="J63" i="20"/>
  <c r="I63" i="20"/>
  <c r="H63" i="20"/>
  <c r="F63" i="20"/>
  <c r="P63" i="20" s="1"/>
  <c r="O62" i="20"/>
  <c r="N62" i="20"/>
  <c r="M62" i="20"/>
  <c r="L62" i="20"/>
  <c r="K62" i="20"/>
  <c r="J62" i="20"/>
  <c r="I62" i="20"/>
  <c r="H62" i="20"/>
  <c r="F62" i="20"/>
  <c r="P62" i="20" s="1"/>
  <c r="O77" i="20"/>
  <c r="N77" i="20"/>
  <c r="M77" i="20"/>
  <c r="L77" i="20"/>
  <c r="K77" i="20"/>
  <c r="J77" i="20"/>
  <c r="I77" i="20"/>
  <c r="H77" i="20"/>
  <c r="F77" i="20"/>
  <c r="P77" i="20" s="1"/>
  <c r="O76" i="20"/>
  <c r="N76" i="20"/>
  <c r="M76" i="20"/>
  <c r="L76" i="20"/>
  <c r="K76" i="20"/>
  <c r="J76" i="20"/>
  <c r="I76" i="20"/>
  <c r="H76" i="20"/>
  <c r="F76" i="20"/>
  <c r="P76" i="20" s="1"/>
  <c r="O75" i="20"/>
  <c r="N75" i="20"/>
  <c r="M75" i="20"/>
  <c r="L75" i="20"/>
  <c r="K75" i="20"/>
  <c r="J75" i="20"/>
  <c r="I75" i="20"/>
  <c r="H75" i="20"/>
  <c r="F75" i="20"/>
  <c r="P75" i="20" s="1"/>
  <c r="O74" i="20"/>
  <c r="N74" i="20"/>
  <c r="M74" i="20"/>
  <c r="L74" i="20"/>
  <c r="K74" i="20"/>
  <c r="J74" i="20"/>
  <c r="H74" i="20"/>
  <c r="F74" i="20"/>
  <c r="P74" i="20" s="1"/>
  <c r="O73" i="20"/>
  <c r="N73" i="20"/>
  <c r="M73" i="20"/>
  <c r="L73" i="20"/>
  <c r="K73" i="20"/>
  <c r="J73" i="20"/>
  <c r="I73" i="20"/>
  <c r="H73" i="20"/>
  <c r="F73" i="20"/>
  <c r="P73" i="20" s="1"/>
  <c r="O72" i="20"/>
  <c r="N72" i="20"/>
  <c r="M72" i="20"/>
  <c r="L72" i="20"/>
  <c r="K72" i="20"/>
  <c r="J72" i="20"/>
  <c r="I72" i="20"/>
  <c r="H72" i="20"/>
  <c r="F72" i="20"/>
  <c r="P72" i="20" s="1"/>
  <c r="O71" i="20"/>
  <c r="N71" i="20"/>
  <c r="M71" i="20"/>
  <c r="L71" i="20"/>
  <c r="K71" i="20"/>
  <c r="J71" i="20"/>
  <c r="I71" i="20"/>
  <c r="H71" i="20"/>
  <c r="F71" i="20"/>
  <c r="P71" i="20" s="1"/>
  <c r="O70" i="20"/>
  <c r="N70" i="20"/>
  <c r="M70" i="20"/>
  <c r="L70" i="20"/>
  <c r="K70" i="20"/>
  <c r="J70" i="20"/>
  <c r="I70" i="20"/>
  <c r="H70" i="20"/>
  <c r="F70" i="20"/>
  <c r="P70" i="20" s="1"/>
  <c r="F58" i="20" l="1"/>
  <c r="P58" i="20" s="1"/>
  <c r="O61" i="20"/>
  <c r="N61" i="20"/>
  <c r="M61" i="20"/>
  <c r="L61" i="20"/>
  <c r="K61" i="20"/>
  <c r="J61" i="20"/>
  <c r="I61" i="20"/>
  <c r="H61" i="20"/>
  <c r="F61" i="20"/>
  <c r="P61" i="20" s="1"/>
  <c r="O60" i="20"/>
  <c r="N60" i="20"/>
  <c r="M60" i="20"/>
  <c r="L60" i="20"/>
  <c r="K60" i="20"/>
  <c r="J60" i="20"/>
  <c r="I60" i="20"/>
  <c r="H60" i="20"/>
  <c r="F60" i="20"/>
  <c r="P60" i="20" s="1"/>
  <c r="O59" i="20"/>
  <c r="N59" i="20"/>
  <c r="M59" i="20"/>
  <c r="L59" i="20"/>
  <c r="K59" i="20"/>
  <c r="J59" i="20"/>
  <c r="I59" i="20"/>
  <c r="H59" i="20"/>
  <c r="F59" i="20"/>
  <c r="P59" i="20" s="1"/>
  <c r="O58" i="20"/>
  <c r="N58" i="20"/>
  <c r="M58" i="20"/>
  <c r="L58" i="20"/>
  <c r="K58" i="20"/>
  <c r="J58" i="20"/>
  <c r="H58" i="20"/>
  <c r="O57" i="20"/>
  <c r="N57" i="20"/>
  <c r="M57" i="20"/>
  <c r="L57" i="20"/>
  <c r="K57" i="20"/>
  <c r="J57" i="20"/>
  <c r="I57" i="20"/>
  <c r="H57" i="20"/>
  <c r="F57" i="20"/>
  <c r="P57" i="20" s="1"/>
  <c r="O56" i="20"/>
  <c r="N56" i="20"/>
  <c r="M56" i="20"/>
  <c r="L56" i="20"/>
  <c r="K56" i="20"/>
  <c r="J56" i="20"/>
  <c r="I56" i="20"/>
  <c r="H56" i="20"/>
  <c r="F56" i="20"/>
  <c r="P56" i="20" s="1"/>
  <c r="O55" i="20"/>
  <c r="N55" i="20"/>
  <c r="M55" i="20"/>
  <c r="L55" i="20"/>
  <c r="K55" i="20"/>
  <c r="J55" i="20"/>
  <c r="I55" i="20"/>
  <c r="H55" i="20"/>
  <c r="F55" i="20"/>
  <c r="P55" i="20" s="1"/>
  <c r="O54" i="20"/>
  <c r="N54" i="20"/>
  <c r="M54" i="20"/>
  <c r="L54" i="20"/>
  <c r="K54" i="20"/>
  <c r="J54" i="20"/>
  <c r="I54" i="20"/>
  <c r="H54" i="20"/>
  <c r="F54" i="20"/>
  <c r="P54" i="20" s="1"/>
  <c r="O51" i="20"/>
  <c r="N51" i="20"/>
  <c r="M51" i="20"/>
  <c r="L51" i="20"/>
  <c r="K51" i="20"/>
  <c r="J51" i="20"/>
  <c r="I51" i="20"/>
  <c r="H51" i="20"/>
  <c r="F51" i="20"/>
  <c r="P51" i="20" s="1"/>
  <c r="O50" i="20"/>
  <c r="N50" i="20"/>
  <c r="M50" i="20"/>
  <c r="L50" i="20"/>
  <c r="K50" i="20"/>
  <c r="J50" i="20"/>
  <c r="I50" i="20"/>
  <c r="H50" i="20"/>
  <c r="F50" i="20"/>
  <c r="P50" i="20" s="1"/>
  <c r="O49" i="20"/>
  <c r="N49" i="20"/>
  <c r="M49" i="20"/>
  <c r="L49" i="20"/>
  <c r="K49" i="20"/>
  <c r="J49" i="20"/>
  <c r="I49" i="20"/>
  <c r="H49" i="20"/>
  <c r="F49" i="20"/>
  <c r="P49" i="20" s="1"/>
  <c r="N93" i="20" l="1"/>
  <c r="M93" i="20"/>
  <c r="G93" i="20"/>
  <c r="O93" i="20" s="1"/>
  <c r="F93" i="20"/>
  <c r="P93" i="20" s="1"/>
  <c r="N92" i="20"/>
  <c r="M92" i="20"/>
  <c r="G92" i="20"/>
  <c r="J92" i="20" s="1"/>
  <c r="F92" i="20"/>
  <c r="P92" i="20" s="1"/>
  <c r="N91" i="20"/>
  <c r="M91" i="20"/>
  <c r="G91" i="20"/>
  <c r="I91" i="20" s="1"/>
  <c r="F91" i="20"/>
  <c r="P91" i="20" s="1"/>
  <c r="I93" i="20" l="1"/>
  <c r="L93" i="20"/>
  <c r="H93" i="20"/>
  <c r="J91" i="20"/>
  <c r="J93" i="20"/>
  <c r="K92" i="20"/>
  <c r="O92" i="20"/>
  <c r="K91" i="20"/>
  <c r="O91" i="20"/>
  <c r="H92" i="20"/>
  <c r="L92" i="20"/>
  <c r="H91" i="20"/>
  <c r="L91" i="20"/>
  <c r="I92" i="20"/>
  <c r="K93" i="20"/>
  <c r="D24" i="7"/>
  <c r="A24" i="7" l="1"/>
  <c r="D35" i="7"/>
  <c r="A35" i="7" l="1"/>
  <c r="N125" i="20" l="1"/>
  <c r="M125" i="20"/>
  <c r="G125" i="20"/>
  <c r="L125" i="20" s="1"/>
  <c r="F125" i="20"/>
  <c r="P125" i="20" s="1"/>
  <c r="N134" i="20"/>
  <c r="M134" i="20"/>
  <c r="G134" i="20"/>
  <c r="L134" i="20" s="1"/>
  <c r="F134" i="20"/>
  <c r="P134" i="20" s="1"/>
  <c r="N133" i="20"/>
  <c r="M133" i="20"/>
  <c r="G133" i="20"/>
  <c r="O133" i="20" s="1"/>
  <c r="F133" i="20"/>
  <c r="P133" i="20" s="1"/>
  <c r="I134" i="20" l="1"/>
  <c r="I125" i="20"/>
  <c r="J125" i="20"/>
  <c r="O125" i="20"/>
  <c r="K125" i="20"/>
  <c r="H125" i="20"/>
  <c r="J134" i="20"/>
  <c r="K134" i="20"/>
  <c r="O134" i="20"/>
  <c r="H134" i="20"/>
  <c r="H133" i="20"/>
  <c r="L133" i="20"/>
  <c r="I133" i="20"/>
  <c r="J133" i="20"/>
  <c r="K133" i="20"/>
  <c r="N87" i="20"/>
  <c r="M87" i="20"/>
  <c r="G87" i="20"/>
  <c r="L87" i="20" s="1"/>
  <c r="F87" i="20"/>
  <c r="P87" i="20" s="1"/>
  <c r="J87" i="20" l="1"/>
  <c r="K87" i="20"/>
  <c r="O87" i="20"/>
  <c r="I87" i="20"/>
  <c r="H87" i="20"/>
  <c r="N132" i="20"/>
  <c r="M132" i="20"/>
  <c r="G132" i="20"/>
  <c r="L132" i="20" s="1"/>
  <c r="F132" i="20"/>
  <c r="P132" i="20" s="1"/>
  <c r="I132" i="20" l="1"/>
  <c r="J132" i="20"/>
  <c r="K132" i="20"/>
  <c r="O132" i="20"/>
  <c r="H132" i="20"/>
  <c r="O53" i="20"/>
  <c r="N53" i="20"/>
  <c r="M53" i="20"/>
  <c r="L53" i="20"/>
  <c r="K53" i="20"/>
  <c r="J53" i="20"/>
  <c r="I53" i="20"/>
  <c r="H53" i="20"/>
  <c r="F53" i="20"/>
  <c r="P53" i="20" s="1"/>
  <c r="L52" i="20" l="1"/>
  <c r="F52" i="20"/>
  <c r="P52" i="20" s="1"/>
  <c r="N52" i="20"/>
  <c r="M52" i="20"/>
  <c r="J52" i="20" l="1"/>
  <c r="K52" i="20"/>
  <c r="O52" i="20"/>
  <c r="I52" i="20"/>
  <c r="H52" i="20"/>
  <c r="D22" i="7"/>
  <c r="A22" i="7"/>
  <c r="N131" i="20"/>
  <c r="M131" i="20"/>
  <c r="G131" i="20"/>
  <c r="L131" i="20" s="1"/>
  <c r="F131" i="20"/>
  <c r="P131" i="20" s="1"/>
  <c r="N130" i="20"/>
  <c r="M130" i="20"/>
  <c r="G130" i="20"/>
  <c r="O130" i="20" s="1"/>
  <c r="F130" i="20"/>
  <c r="P130" i="20" s="1"/>
  <c r="N129" i="20"/>
  <c r="M129" i="20"/>
  <c r="G129" i="20"/>
  <c r="O129" i="20" s="1"/>
  <c r="F129" i="20"/>
  <c r="P129" i="20" s="1"/>
  <c r="N128" i="20"/>
  <c r="M128" i="20"/>
  <c r="G128" i="20"/>
  <c r="J128" i="20" s="1"/>
  <c r="F128" i="20"/>
  <c r="P128" i="20" s="1"/>
  <c r="N127" i="20"/>
  <c r="M127" i="20"/>
  <c r="G127" i="20"/>
  <c r="O127" i="20" s="1"/>
  <c r="F127" i="20"/>
  <c r="P127" i="20" s="1"/>
  <c r="N126" i="20"/>
  <c r="M126" i="20"/>
  <c r="G126" i="20"/>
  <c r="O126" i="20" s="1"/>
  <c r="F126" i="20"/>
  <c r="P126" i="20" s="1"/>
  <c r="I131" i="20" l="1"/>
  <c r="J131" i="20"/>
  <c r="J129" i="20"/>
  <c r="L129" i="20"/>
  <c r="H129" i="20"/>
  <c r="I129" i="20"/>
  <c r="H130" i="20"/>
  <c r="L130" i="20"/>
  <c r="I130" i="20"/>
  <c r="J130" i="20"/>
  <c r="K131" i="20"/>
  <c r="O131" i="20"/>
  <c r="K130" i="20"/>
  <c r="H131" i="20"/>
  <c r="K129" i="20"/>
  <c r="J127" i="20"/>
  <c r="I126" i="20"/>
  <c r="H127" i="20"/>
  <c r="L126" i="20"/>
  <c r="H126" i="20"/>
  <c r="L127" i="20"/>
  <c r="J126" i="20"/>
  <c r="I127" i="20"/>
  <c r="K128" i="20"/>
  <c r="O128" i="20"/>
  <c r="H128" i="20"/>
  <c r="L128" i="20"/>
  <c r="I128" i="20"/>
  <c r="K127" i="20"/>
  <c r="K126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N124" i="20"/>
  <c r="M124" i="20"/>
  <c r="G124" i="20"/>
  <c r="O124" i="20" s="1"/>
  <c r="F124" i="20"/>
  <c r="P124" i="20" s="1"/>
  <c r="K124" i="20" l="1"/>
  <c r="H124" i="20"/>
  <c r="L124" i="20"/>
  <c r="I124" i="20"/>
  <c r="J124" i="20"/>
  <c r="D34" i="7" l="1"/>
  <c r="D33" i="7"/>
  <c r="D23" i="7"/>
  <c r="A23" i="7"/>
  <c r="A33" i="7"/>
  <c r="A34" i="7"/>
  <c r="F119" i="20"/>
  <c r="P119" i="20" s="1"/>
  <c r="G119" i="20"/>
  <c r="J119" i="20" s="1"/>
  <c r="M119" i="20"/>
  <c r="N119" i="20"/>
  <c r="F120" i="20"/>
  <c r="P120" i="20" s="1"/>
  <c r="G120" i="20"/>
  <c r="H120" i="20" s="1"/>
  <c r="M120" i="20"/>
  <c r="N120" i="20"/>
  <c r="F121" i="20"/>
  <c r="P121" i="20" s="1"/>
  <c r="G121" i="20"/>
  <c r="J121" i="20" s="1"/>
  <c r="M121" i="20"/>
  <c r="N121" i="20"/>
  <c r="F122" i="20"/>
  <c r="P122" i="20" s="1"/>
  <c r="G122" i="20"/>
  <c r="H122" i="20" s="1"/>
  <c r="M122" i="20"/>
  <c r="N122" i="20"/>
  <c r="O119" i="20" l="1"/>
  <c r="K121" i="20"/>
  <c r="I119" i="20"/>
  <c r="O121" i="20"/>
  <c r="I121" i="20"/>
  <c r="K119" i="20"/>
  <c r="J122" i="20"/>
  <c r="L121" i="20"/>
  <c r="H121" i="20"/>
  <c r="J120" i="20"/>
  <c r="L119" i="20"/>
  <c r="H119" i="20"/>
  <c r="O122" i="20"/>
  <c r="K122" i="20"/>
  <c r="O120" i="20"/>
  <c r="K120" i="20"/>
  <c r="I122" i="20"/>
  <c r="I120" i="20"/>
  <c r="L122" i="20"/>
  <c r="L120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6" i="28"/>
  <c r="Q47" i="28"/>
  <c r="Q48" i="28"/>
  <c r="Q43" i="28"/>
  <c r="Q44" i="28"/>
  <c r="Q45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6" i="28"/>
  <c r="P47" i="28"/>
  <c r="P48" i="28"/>
  <c r="P43" i="28"/>
  <c r="P44" i="28"/>
  <c r="P45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M21" i="28"/>
  <c r="N21" i="28"/>
  <c r="M22" i="28"/>
  <c r="N22" i="28"/>
  <c r="M23" i="28"/>
  <c r="N23" i="28"/>
  <c r="M24" i="28"/>
  <c r="N24" i="28"/>
  <c r="M25" i="28"/>
  <c r="N25" i="28"/>
  <c r="M26" i="28"/>
  <c r="N26" i="28"/>
  <c r="M27" i="28"/>
  <c r="N27" i="28"/>
  <c r="M28" i="28"/>
  <c r="N28" i="28"/>
  <c r="M29" i="28"/>
  <c r="N29" i="28"/>
  <c r="M30" i="28"/>
  <c r="N30" i="28"/>
  <c r="M31" i="28"/>
  <c r="N31" i="28"/>
  <c r="M32" i="28"/>
  <c r="N32" i="28"/>
  <c r="M33" i="28"/>
  <c r="N33" i="28"/>
  <c r="M34" i="28"/>
  <c r="N34" i="28"/>
  <c r="M35" i="28"/>
  <c r="N35" i="28"/>
  <c r="M36" i="28"/>
  <c r="N36" i="28"/>
  <c r="M37" i="28"/>
  <c r="N37" i="28"/>
  <c r="M38" i="28"/>
  <c r="N38" i="28"/>
  <c r="M39" i="28"/>
  <c r="N39" i="28"/>
  <c r="M40" i="28"/>
  <c r="N40" i="28"/>
  <c r="M41" i="28"/>
  <c r="N41" i="28"/>
  <c r="M42" i="28"/>
  <c r="N42" i="28"/>
  <c r="M46" i="28"/>
  <c r="N46" i="28"/>
  <c r="M47" i="28"/>
  <c r="N47" i="28"/>
  <c r="M48" i="28"/>
  <c r="N48" i="28"/>
  <c r="M43" i="28"/>
  <c r="N43" i="28"/>
  <c r="M44" i="28"/>
  <c r="N44" i="28"/>
  <c r="O44" i="28" s="1"/>
  <c r="M45" i="28"/>
  <c r="N45" i="28"/>
  <c r="M49" i="28"/>
  <c r="N49" i="28"/>
  <c r="O49" i="28" s="1"/>
  <c r="M50" i="28"/>
  <c r="N50" i="28"/>
  <c r="M51" i="28"/>
  <c r="N51" i="28"/>
  <c r="O51" i="28" s="1"/>
  <c r="M52" i="28"/>
  <c r="N52" i="28"/>
  <c r="M53" i="28"/>
  <c r="N53" i="28"/>
  <c r="O53" i="28" s="1"/>
  <c r="M54" i="28"/>
  <c r="N54" i="28"/>
  <c r="M55" i="28"/>
  <c r="N55" i="28"/>
  <c r="O55" i="28" s="1"/>
  <c r="M56" i="28"/>
  <c r="N56" i="28"/>
  <c r="M57" i="28"/>
  <c r="N57" i="28"/>
  <c r="O57" i="28" s="1"/>
  <c r="C35" i="7" s="1"/>
  <c r="M58" i="28"/>
  <c r="N58" i="28"/>
  <c r="M59" i="28"/>
  <c r="N59" i="28"/>
  <c r="O59" i="28" s="1"/>
  <c r="C36" i="7" s="1"/>
  <c r="M60" i="28"/>
  <c r="N60" i="28"/>
  <c r="M61" i="28"/>
  <c r="N61" i="28"/>
  <c r="O61" i="28" s="1"/>
  <c r="M62" i="28"/>
  <c r="N62" i="28"/>
  <c r="M63" i="28"/>
  <c r="N63" i="28"/>
  <c r="O63" i="28" s="1"/>
  <c r="M64" i="28"/>
  <c r="N64" i="28"/>
  <c r="M65" i="28"/>
  <c r="N65" i="28"/>
  <c r="O65" i="28" s="1"/>
  <c r="M66" i="28"/>
  <c r="N66" i="28"/>
  <c r="M67" i="28"/>
  <c r="N67" i="28"/>
  <c r="O67" i="28" s="1"/>
  <c r="M68" i="28"/>
  <c r="N68" i="28"/>
  <c r="M69" i="28"/>
  <c r="N69" i="28"/>
  <c r="M70" i="28"/>
  <c r="N70" i="28"/>
  <c r="M71" i="28"/>
  <c r="N71" i="28"/>
  <c r="O71" i="28" s="1"/>
  <c r="M72" i="28"/>
  <c r="N72" i="28"/>
  <c r="M73" i="28"/>
  <c r="N73" i="28"/>
  <c r="M74" i="28"/>
  <c r="N74" i="28"/>
  <c r="M75" i="28"/>
  <c r="N75" i="28"/>
  <c r="O75" i="28" s="1"/>
  <c r="M76" i="28"/>
  <c r="N76" i="28"/>
  <c r="M77" i="28"/>
  <c r="N77" i="28"/>
  <c r="M78" i="28"/>
  <c r="N78" i="28"/>
  <c r="M79" i="28"/>
  <c r="N79" i="28"/>
  <c r="O79" i="28" s="1"/>
  <c r="M80" i="28"/>
  <c r="N80" i="28"/>
  <c r="M81" i="28"/>
  <c r="N81" i="28"/>
  <c r="M82" i="28"/>
  <c r="N82" i="28"/>
  <c r="M83" i="28"/>
  <c r="N83" i="28"/>
  <c r="O83" i="28" s="1"/>
  <c r="M84" i="28"/>
  <c r="N84" i="28"/>
  <c r="M85" i="28"/>
  <c r="N85" i="28"/>
  <c r="M86" i="28"/>
  <c r="N86" i="28"/>
  <c r="M87" i="28"/>
  <c r="N87" i="28"/>
  <c r="O87" i="28" s="1"/>
  <c r="M88" i="28"/>
  <c r="N88" i="28"/>
  <c r="M89" i="28"/>
  <c r="N89" i="28"/>
  <c r="M90" i="28"/>
  <c r="N90" i="28"/>
  <c r="M91" i="28"/>
  <c r="N91" i="28"/>
  <c r="O91" i="28" s="1"/>
  <c r="M92" i="28"/>
  <c r="N92" i="28"/>
  <c r="M93" i="28"/>
  <c r="N93" i="28"/>
  <c r="M94" i="28"/>
  <c r="N94" i="28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N13" i="28"/>
  <c r="N14" i="28"/>
  <c r="N15" i="28"/>
  <c r="N16" i="28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16" i="28" l="1"/>
  <c r="C23" i="7" s="1"/>
  <c r="O12" i="28"/>
  <c r="O94" i="28"/>
  <c r="O92" i="28"/>
  <c r="O90" i="28"/>
  <c r="O88" i="28"/>
  <c r="O86" i="28"/>
  <c r="O84" i="28"/>
  <c r="O82" i="28"/>
  <c r="O80" i="28"/>
  <c r="O78" i="28"/>
  <c r="O76" i="28"/>
  <c r="O74" i="28"/>
  <c r="O72" i="28"/>
  <c r="O70" i="28"/>
  <c r="O68" i="28"/>
  <c r="O66" i="28"/>
  <c r="O64" i="28"/>
  <c r="O62" i="28"/>
  <c r="O60" i="28"/>
  <c r="C37" i="7" s="1"/>
  <c r="O58" i="28"/>
  <c r="O56" i="28"/>
  <c r="O54" i="28"/>
  <c r="O52" i="28"/>
  <c r="O50" i="28"/>
  <c r="C21" i="7" s="1"/>
  <c r="O45" i="28"/>
  <c r="O43" i="28"/>
  <c r="O47" i="28"/>
  <c r="O42" i="28"/>
  <c r="O40" i="28"/>
  <c r="C34" i="7" s="1"/>
  <c r="O38" i="28"/>
  <c r="C32" i="7" s="1"/>
  <c r="O36" i="28"/>
  <c r="O34" i="28"/>
  <c r="O32" i="28"/>
  <c r="O30" i="28"/>
  <c r="C27" i="7" s="1"/>
  <c r="O28" i="28"/>
  <c r="C25" i="7" s="1"/>
  <c r="O26" i="28"/>
  <c r="O24" i="28"/>
  <c r="O22" i="28"/>
  <c r="O20" i="28"/>
  <c r="C29" i="7" s="1"/>
  <c r="O48" i="28"/>
  <c r="O46" i="28"/>
  <c r="O41" i="28"/>
  <c r="O39" i="28"/>
  <c r="C33" i="7" s="1"/>
  <c r="O37" i="28"/>
  <c r="C31" i="7" s="1"/>
  <c r="O35" i="28"/>
  <c r="O33" i="28"/>
  <c r="O31" i="28"/>
  <c r="O29" i="28"/>
  <c r="C26" i="7" s="1"/>
  <c r="O27" i="28"/>
  <c r="C24" i="7" s="1"/>
  <c r="O25" i="28"/>
  <c r="O23" i="28"/>
  <c r="C30" i="7" s="1"/>
  <c r="O21" i="28"/>
  <c r="O19" i="28"/>
  <c r="C28" i="7" s="1"/>
  <c r="O15" i="28"/>
  <c r="C22" i="7" s="1"/>
  <c r="O11" i="28"/>
  <c r="O18" i="28"/>
  <c r="O14" i="28"/>
  <c r="O17" i="28"/>
  <c r="C20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36" i="7"/>
  <c r="A29" i="7"/>
  <c r="A30" i="7"/>
  <c r="A21" i="7"/>
  <c r="A20" i="7"/>
  <c r="A28" i="7"/>
  <c r="A27" i="7"/>
  <c r="A26" i="7"/>
  <c r="A25" i="7"/>
  <c r="A17" i="7"/>
  <c r="A16" i="7"/>
  <c r="A15" i="7"/>
  <c r="A14" i="7"/>
  <c r="A13" i="7"/>
  <c r="A12" i="7"/>
  <c r="A11" i="7"/>
  <c r="A10" i="7"/>
  <c r="A37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N105" i="20"/>
  <c r="M105" i="20"/>
  <c r="G105" i="20"/>
  <c r="O105" i="20" s="1"/>
  <c r="F105" i="20"/>
  <c r="P105" i="20" s="1"/>
  <c r="N104" i="20"/>
  <c r="M104" i="20"/>
  <c r="G104" i="20"/>
  <c r="I104" i="20" s="1"/>
  <c r="F104" i="20"/>
  <c r="P104" i="20" s="1"/>
  <c r="N103" i="20"/>
  <c r="M103" i="20"/>
  <c r="G103" i="20"/>
  <c r="O103" i="20" s="1"/>
  <c r="F103" i="20"/>
  <c r="P103" i="20" s="1"/>
  <c r="N102" i="20"/>
  <c r="M102" i="20"/>
  <c r="G102" i="20"/>
  <c r="I102" i="20" s="1"/>
  <c r="F102" i="20"/>
  <c r="P102" i="20" s="1"/>
  <c r="N101" i="20"/>
  <c r="M101" i="20"/>
  <c r="G101" i="20"/>
  <c r="O101" i="20" s="1"/>
  <c r="F101" i="20"/>
  <c r="P101" i="20" s="1"/>
  <c r="N100" i="20"/>
  <c r="M100" i="20"/>
  <c r="G100" i="20"/>
  <c r="I100" i="20" s="1"/>
  <c r="F100" i="20"/>
  <c r="P100" i="20" s="1"/>
  <c r="N99" i="20"/>
  <c r="M99" i="20"/>
  <c r="G99" i="20"/>
  <c r="O99" i="20" s="1"/>
  <c r="F99" i="20"/>
  <c r="P99" i="20" s="1"/>
  <c r="N98" i="20"/>
  <c r="M98" i="20"/>
  <c r="G98" i="20"/>
  <c r="I98" i="20" s="1"/>
  <c r="F98" i="20"/>
  <c r="P98" i="20" s="1"/>
  <c r="N97" i="20"/>
  <c r="M97" i="20"/>
  <c r="G97" i="20"/>
  <c r="O97" i="20" s="1"/>
  <c r="F97" i="20"/>
  <c r="P97" i="20" s="1"/>
  <c r="N96" i="20"/>
  <c r="M96" i="20"/>
  <c r="G96" i="20"/>
  <c r="I96" i="20" s="1"/>
  <c r="F96" i="20"/>
  <c r="P96" i="20" s="1"/>
  <c r="N95" i="20"/>
  <c r="M95" i="20"/>
  <c r="G95" i="20"/>
  <c r="O95" i="20" s="1"/>
  <c r="F95" i="20"/>
  <c r="P95" i="20" s="1"/>
  <c r="N94" i="20"/>
  <c r="M94" i="20"/>
  <c r="G94" i="20"/>
  <c r="I94" i="20" s="1"/>
  <c r="F94" i="20"/>
  <c r="P94" i="20" s="1"/>
  <c r="N90" i="20"/>
  <c r="M90" i="20"/>
  <c r="G90" i="20"/>
  <c r="O90" i="20" s="1"/>
  <c r="F90" i="20"/>
  <c r="P90" i="20" s="1"/>
  <c r="N89" i="20"/>
  <c r="M89" i="20"/>
  <c r="G89" i="20"/>
  <c r="I89" i="20" s="1"/>
  <c r="F89" i="20"/>
  <c r="P89" i="20" s="1"/>
  <c r="N88" i="20"/>
  <c r="M88" i="20"/>
  <c r="G88" i="20"/>
  <c r="O88" i="20" s="1"/>
  <c r="F88" i="20"/>
  <c r="P88" i="20" s="1"/>
  <c r="N86" i="20"/>
  <c r="M86" i="20"/>
  <c r="G86" i="20"/>
  <c r="I86" i="20" s="1"/>
  <c r="F86" i="20"/>
  <c r="P86" i="20" s="1"/>
  <c r="N85" i="20"/>
  <c r="M85" i="20"/>
  <c r="G85" i="20"/>
  <c r="O85" i="20" s="1"/>
  <c r="F85" i="20"/>
  <c r="P85" i="20" s="1"/>
  <c r="N84" i="20"/>
  <c r="M84" i="20"/>
  <c r="G84" i="20"/>
  <c r="I84" i="20" s="1"/>
  <c r="F84" i="20"/>
  <c r="P84" i="20" s="1"/>
  <c r="N83" i="20"/>
  <c r="M83" i="20"/>
  <c r="G83" i="20"/>
  <c r="O83" i="20" s="1"/>
  <c r="F83" i="20"/>
  <c r="P83" i="20" s="1"/>
  <c r="N82" i="20"/>
  <c r="M82" i="20"/>
  <c r="G82" i="20"/>
  <c r="I82" i="20" s="1"/>
  <c r="F82" i="20"/>
  <c r="P82" i="20" s="1"/>
  <c r="N81" i="20"/>
  <c r="M81" i="20"/>
  <c r="G81" i="20"/>
  <c r="O81" i="20" s="1"/>
  <c r="F81" i="20"/>
  <c r="P81" i="20" s="1"/>
  <c r="N108" i="20"/>
  <c r="M108" i="20"/>
  <c r="G108" i="20"/>
  <c r="O108" i="20" s="1"/>
  <c r="F108" i="20"/>
  <c r="P108" i="20" s="1"/>
  <c r="N107" i="20"/>
  <c r="M107" i="20"/>
  <c r="G107" i="20"/>
  <c r="I107" i="20" s="1"/>
  <c r="F107" i="20"/>
  <c r="P107" i="20" s="1"/>
  <c r="N106" i="20"/>
  <c r="M106" i="20"/>
  <c r="G106" i="20"/>
  <c r="O106" i="20" s="1"/>
  <c r="F106" i="20"/>
  <c r="P106" i="20" s="1"/>
  <c r="N109" i="20"/>
  <c r="M109" i="20"/>
  <c r="G109" i="20"/>
  <c r="O109" i="20" s="1"/>
  <c r="F109" i="20"/>
  <c r="P109" i="20" s="1"/>
  <c r="N110" i="20"/>
  <c r="M110" i="20"/>
  <c r="G110" i="20"/>
  <c r="O110" i="20" s="1"/>
  <c r="F110" i="20"/>
  <c r="P110" i="20" s="1"/>
  <c r="N111" i="20"/>
  <c r="M111" i="20"/>
  <c r="G111" i="20"/>
  <c r="O111" i="20" s="1"/>
  <c r="F111" i="20"/>
  <c r="P111" i="20" s="1"/>
  <c r="N112" i="20"/>
  <c r="M112" i="20"/>
  <c r="G112" i="20"/>
  <c r="O112" i="20" s="1"/>
  <c r="F112" i="20"/>
  <c r="P112" i="20" s="1"/>
  <c r="N113" i="20"/>
  <c r="M113" i="20"/>
  <c r="G113" i="20"/>
  <c r="O113" i="20" s="1"/>
  <c r="F113" i="20"/>
  <c r="P113" i="20" s="1"/>
  <c r="N114" i="20"/>
  <c r="M114" i="20"/>
  <c r="G114" i="20"/>
  <c r="I114" i="20" s="1"/>
  <c r="F114" i="20"/>
  <c r="P114" i="20" s="1"/>
  <c r="N115" i="20"/>
  <c r="M115" i="20"/>
  <c r="G115" i="20"/>
  <c r="O115" i="20" s="1"/>
  <c r="F115" i="20"/>
  <c r="P115" i="20" s="1"/>
  <c r="F117" i="20"/>
  <c r="P117" i="20" s="1"/>
  <c r="G117" i="20"/>
  <c r="J117" i="20" s="1"/>
  <c r="M117" i="20"/>
  <c r="N117" i="20"/>
  <c r="F118" i="20"/>
  <c r="P118" i="20" s="1"/>
  <c r="G118" i="20"/>
  <c r="L118" i="20" s="1"/>
  <c r="M118" i="20"/>
  <c r="N118" i="20"/>
  <c r="N116" i="20"/>
  <c r="M116" i="20"/>
  <c r="G116" i="20"/>
  <c r="I116" i="20" s="1"/>
  <c r="F116" i="20"/>
  <c r="P116" i="20" s="1"/>
  <c r="L103" i="20" l="1"/>
  <c r="I103" i="20"/>
  <c r="I117" i="20"/>
  <c r="J84" i="20"/>
  <c r="L84" i="20"/>
  <c r="J81" i="20"/>
  <c r="J94" i="20"/>
  <c r="J82" i="20"/>
  <c r="J96" i="20"/>
  <c r="H83" i="20"/>
  <c r="L82" i="20"/>
  <c r="J86" i="20"/>
  <c r="J98" i="20"/>
  <c r="J104" i="20"/>
  <c r="H103" i="20"/>
  <c r="O117" i="20"/>
  <c r="J106" i="20"/>
  <c r="I81" i="20"/>
  <c r="I83" i="20"/>
  <c r="J89" i="20"/>
  <c r="J100" i="20"/>
  <c r="H107" i="20"/>
  <c r="H115" i="20"/>
  <c r="L85" i="20"/>
  <c r="L88" i="20"/>
  <c r="L90" i="20"/>
  <c r="L95" i="20"/>
  <c r="L97" i="20"/>
  <c r="L99" i="20"/>
  <c r="J102" i="20"/>
  <c r="L105" i="20"/>
  <c r="H82" i="20"/>
  <c r="H86" i="20"/>
  <c r="H94" i="20"/>
  <c r="H98" i="20"/>
  <c r="H102" i="20"/>
  <c r="H106" i="20"/>
  <c r="H110" i="20"/>
  <c r="H114" i="20"/>
  <c r="H118" i="20"/>
  <c r="H88" i="20"/>
  <c r="H111" i="20"/>
  <c r="L110" i="20"/>
  <c r="L81" i="20"/>
  <c r="J83" i="20"/>
  <c r="I85" i="20"/>
  <c r="I88" i="20"/>
  <c r="I90" i="20"/>
  <c r="I95" i="20"/>
  <c r="I97" i="20"/>
  <c r="I99" i="20"/>
  <c r="I101" i="20"/>
  <c r="H84" i="20"/>
  <c r="H89" i="20"/>
  <c r="H96" i="20"/>
  <c r="H100" i="20"/>
  <c r="H104" i="20"/>
  <c r="H108" i="20"/>
  <c r="H112" i="20"/>
  <c r="H116" i="20"/>
  <c r="H95" i="20"/>
  <c r="H99" i="20"/>
  <c r="L83" i="20"/>
  <c r="J85" i="20"/>
  <c r="J88" i="20"/>
  <c r="J90" i="20"/>
  <c r="J95" i="20"/>
  <c r="J97" i="20"/>
  <c r="J99" i="20"/>
  <c r="L101" i="20"/>
  <c r="H81" i="20"/>
  <c r="H85" i="20"/>
  <c r="H90" i="20"/>
  <c r="H97" i="20"/>
  <c r="H101" i="20"/>
  <c r="H105" i="20"/>
  <c r="H109" i="20"/>
  <c r="H113" i="20"/>
  <c r="H117" i="20"/>
  <c r="K82" i="20"/>
  <c r="O82" i="20"/>
  <c r="K84" i="20"/>
  <c r="O84" i="20"/>
  <c r="K86" i="20"/>
  <c r="O86" i="20"/>
  <c r="K89" i="20"/>
  <c r="O89" i="20"/>
  <c r="K94" i="20"/>
  <c r="O94" i="20"/>
  <c r="K96" i="20"/>
  <c r="O96" i="20"/>
  <c r="K98" i="20"/>
  <c r="O98" i="20"/>
  <c r="K100" i="20"/>
  <c r="O100" i="20"/>
  <c r="K102" i="20"/>
  <c r="O102" i="20"/>
  <c r="K104" i="20"/>
  <c r="O104" i="20"/>
  <c r="I105" i="20"/>
  <c r="K117" i="20"/>
  <c r="L86" i="20"/>
  <c r="L89" i="20"/>
  <c r="L94" i="20"/>
  <c r="L96" i="20"/>
  <c r="L98" i="20"/>
  <c r="L100" i="20"/>
  <c r="J101" i="20"/>
  <c r="L102" i="20"/>
  <c r="J103" i="20"/>
  <c r="L104" i="20"/>
  <c r="J105" i="20"/>
  <c r="J114" i="20"/>
  <c r="I106" i="20"/>
  <c r="J108" i="20"/>
  <c r="K81" i="20"/>
  <c r="K83" i="20"/>
  <c r="K85" i="20"/>
  <c r="K88" i="20"/>
  <c r="K90" i="20"/>
  <c r="K95" i="20"/>
  <c r="K97" i="20"/>
  <c r="K99" i="20"/>
  <c r="K101" i="20"/>
  <c r="K103" i="20"/>
  <c r="K105" i="20"/>
  <c r="I111" i="20"/>
  <c r="L116" i="20"/>
  <c r="J113" i="20"/>
  <c r="J111" i="20"/>
  <c r="J107" i="20"/>
  <c r="L108" i="20"/>
  <c r="L113" i="20"/>
  <c r="J116" i="20"/>
  <c r="K116" i="20"/>
  <c r="O116" i="20"/>
  <c r="I113" i="20"/>
  <c r="L112" i="20"/>
  <c r="L111" i="20"/>
  <c r="L109" i="20"/>
  <c r="L106" i="20"/>
  <c r="I108" i="20"/>
  <c r="K107" i="20"/>
  <c r="O107" i="20"/>
  <c r="L107" i="20"/>
  <c r="K106" i="20"/>
  <c r="K108" i="20"/>
  <c r="I109" i="20"/>
  <c r="J109" i="20"/>
  <c r="K109" i="20"/>
  <c r="I110" i="20"/>
  <c r="J110" i="20"/>
  <c r="K110" i="20"/>
  <c r="K111" i="20"/>
  <c r="I112" i="20"/>
  <c r="J112" i="20"/>
  <c r="K112" i="20"/>
  <c r="K113" i="20"/>
  <c r="L114" i="20"/>
  <c r="K114" i="20"/>
  <c r="O114" i="20"/>
  <c r="L115" i="20"/>
  <c r="I115" i="20"/>
  <c r="J115" i="20"/>
  <c r="K115" i="20"/>
  <c r="O118" i="20"/>
  <c r="K118" i="20"/>
  <c r="J118" i="20"/>
  <c r="L117" i="20"/>
  <c r="I118" i="20"/>
  <c r="F8" i="9"/>
  <c r="G8" i="9"/>
  <c r="D29" i="7"/>
  <c r="D36" i="7"/>
  <c r="D37" i="7"/>
  <c r="D30" i="7" l="1"/>
  <c r="Y26" i="7" l="1"/>
  <c r="Y25" i="7" s="1"/>
  <c r="D25" i="7"/>
  <c r="D26" i="7"/>
  <c r="G19" i="7" l="1"/>
  <c r="K19" i="7"/>
  <c r="O19" i="7"/>
  <c r="S19" i="7"/>
  <c r="W19" i="7"/>
  <c r="L19" i="7"/>
  <c r="T19" i="7"/>
  <c r="M19" i="7"/>
  <c r="U19" i="7"/>
  <c r="J19" i="7"/>
  <c r="V19" i="7"/>
  <c r="H19" i="7"/>
  <c r="P19" i="7"/>
  <c r="X19" i="7"/>
  <c r="I19" i="7"/>
  <c r="Q19" i="7"/>
  <c r="F19" i="7"/>
  <c r="N19" i="7"/>
  <c r="R19" i="7"/>
  <c r="E19" i="7"/>
  <c r="D17" i="7"/>
  <c r="D10" i="30" l="1"/>
  <c r="C10" i="30"/>
  <c r="D14" i="30" l="1"/>
  <c r="C14" i="30"/>
  <c r="D28" i="7"/>
  <c r="D21" i="7" l="1"/>
  <c r="D27" i="7" l="1"/>
  <c r="D13" i="30" l="1"/>
  <c r="C13" i="30"/>
  <c r="D12" i="30"/>
  <c r="C12" i="30"/>
  <c r="G7" i="9"/>
  <c r="F7" i="9"/>
  <c r="G6" i="9"/>
  <c r="F6" i="9"/>
  <c r="C11" i="30" l="1"/>
  <c r="D11" i="30"/>
  <c r="D20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F38" i="28" s="1"/>
  <c r="G29" i="28"/>
  <c r="G30" i="28"/>
  <c r="F45" i="28" l="1"/>
  <c r="F40" i="28"/>
  <c r="G40" i="28" s="1"/>
  <c r="G28" i="28"/>
  <c r="G38" i="28"/>
  <c r="G45" i="28" l="1"/>
  <c r="F58" i="28"/>
  <c r="F36" i="28" s="1"/>
  <c r="F43" i="28" s="1"/>
  <c r="G43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F18" i="7" l="1"/>
  <c r="J18" i="7"/>
  <c r="N18" i="7"/>
  <c r="R18" i="7"/>
  <c r="V18" i="7"/>
  <c r="H18" i="7"/>
  <c r="P18" i="7"/>
  <c r="X18" i="7"/>
  <c r="I18" i="7"/>
  <c r="M18" i="7"/>
  <c r="U18" i="7"/>
  <c r="G18" i="7"/>
  <c r="K18" i="7"/>
  <c r="O18" i="7"/>
  <c r="S18" i="7"/>
  <c r="W18" i="7"/>
  <c r="L18" i="7"/>
  <c r="T18" i="7"/>
  <c r="E18" i="7"/>
  <c r="Q18" i="7"/>
  <c r="G70" i="28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6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6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8" i="28" s="1"/>
  <c r="G62" i="28"/>
  <c r="F9" i="16"/>
  <c r="F56" i="28" l="1"/>
  <c r="F55" i="28"/>
  <c r="G48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4" i="28"/>
  <c r="F87" i="28"/>
  <c r="G87" i="28" s="1"/>
  <c r="F13" i="16"/>
  <c r="E11" i="12"/>
  <c r="E3" i="12"/>
  <c r="E10" i="12"/>
  <c r="F57" i="28" l="1"/>
  <c r="F49" i="28"/>
  <c r="G44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7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7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<sst xmlns="http://schemas.openxmlformats.org/spreadsheetml/2006/main" count="5484" uniqueCount="662">
  <si>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</si>
  <si>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</si>
  <si>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</si>
  <si>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</si>
  <si>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</si>
  <si>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</si>
  <si>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</si>
  <si>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</si>
  <si>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</si>
  <si>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</si>
  <si>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</si>
  <si>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</si>
  <si>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</si>
  <si>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</si>
  <si>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</si>
  <si>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</si>
  <si>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</si>
  <si>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</si>
  <si>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</si>
  <si>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</si>
  <si>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</si>
  <si>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</si>
  <si>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</si>
  <si>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</si>
  <si>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</si>
  <si>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</si>
  <si>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</si>
  <si>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</si>
  <si>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</si>
  <si>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</si>
  <si>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</si>
  <si>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</si>
  <si>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</si>
  <si>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</si>
  <si>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</si>
  <si>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</si>
  <si>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</si>
  <si>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</si>
  <si>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</si>
  <si>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</si>
  <si>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</si>
  <si>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</si>
  <si>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</si>
  <si>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</si>
  <si>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</si>
  <si>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</si>
  <si>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</si>
  <si>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</si>
  <si>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</si>
  <si>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</si>
  <si>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</si>
  <si>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</si>
  <si>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</si>
  <si>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</si>
  <si>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</si>
  <si>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</si>
  <si>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</si>
  <si>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</si>
  <si>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</si>
  <si>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</si>
  <si>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</si>
  <si>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</si>
  <si>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</si>
  <si>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</si>
  <si>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</si>
  <si>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</si>
  <si>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</si>
  <si>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</si>
  <si>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</si>
  <si>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</si>
  <si>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</si>
  <si>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</si>
  <si>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</si>
  <si>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</si>
  <si>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</si>
  <si>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</si>
  <si>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</si>
  <si>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</si>
  <si>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</si>
  <si>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</si>
  <si>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</si>
  <si>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</si>
  <si>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</si>
  <si>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</si>
  <si>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</si>
  <si>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</si>
  <si>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</si>
  <si>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</si>
  <si>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</si>
  <si>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</si>
  <si>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</si>
  <si>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</si>
  <si>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</si>
  <si>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</si>
  <si>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</si>
  <si>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</si>
  <si>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</si>
  <si>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</si>
  <si>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</si>
  <si>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</si>
  <si>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</si>
  <si>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</si>
  <si>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</si>
  <si>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</si>
  <si>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</si>
  <si>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</si>
  <si>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</si>
  <si>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</si>
  <si>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</si>
  <si>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</si>
  <si>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</si>
  <si>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</si>
  <si>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</si>
  <si>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</si>
  <si>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</si>
  <si>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</si>
  <si>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</si>
  <si>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</si>
  <si>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</si>
  <si>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</si>
  <si>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</si>
  <si>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</si>
  <si>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</si>
  <si>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</si>
  <si>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</si>
  <si>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</si>
  <si>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</si>
  <si>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</si>
  <si>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</si>
  <si>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</si>
  <si>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</si>
  <si>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</si>
  <si>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</si>
  <si>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</si>
  <si>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</si>
  <si>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</si>
  <si>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</si>
  <si>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</si>
  <si>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</si>
  <si>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</si>
  <si>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</si>
  <si>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</si>
  <si>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</si>
  <si>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</si>
  <si>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</si>
  <si>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</si>
  <si>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</si>
  <si>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</si>
  <si>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</si>
  <si>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</si>
  <si>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</si>
  <si>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</si>
  <si>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</si>
  <si>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</si>
  <si>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</si>
  <si>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</si>
  <si>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</si>
  <si>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</si>
  <si>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</si>
  <si>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</si>
  <si>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</si>
  <si>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</si>
  <si>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</si>
  <si>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</si>
  <si>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</si>
  <si>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</si>
  <si>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</si>
  <si>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</si>
  <si>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</si>
  <si>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</si>
  <si>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</si>
  <si>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</si>
  <si>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</si>
  <si>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</si>
  <si>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</si>
  <si>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</si>
  <si>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</si>
  <si>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</si>
  <si>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</si>
  <si>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</si>
  <si>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</si>
  <si>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</si>
  <si>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</si>
  <si>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</si>
  <si>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</si>
  <si>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</si>
  <si>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</si>
  <si>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</si>
  <si>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</si>
  <si>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</si>
  <si>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</si>
  <si>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</si>
  <si>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</si>
  <si>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</si>
  <si>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</si>
  <si>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</si>
  <si>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</si>
  <si>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</si>
  <si>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</si>
  <si>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</si>
  <si>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</si>
  <si>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</si>
  <si>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</si>
  <si>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</si>
  <si>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</si>
  <si>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</si>
  <si>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</si>
  <si>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</si>
  <si>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</si>
  <si>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</si>
  <si>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</si>
  <si>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</si>
  <si>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</si>
  <si>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</si>
  <si>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</si>
  <si>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</si>
  <si>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</si>
  <si>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</si>
  <si>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</si>
  <si>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</si>
  <si>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</si>
  <si>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</si>
  <si>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</si>
  <si>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</si>
  <si>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</si>
  <si>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</si>
  <si>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</si>
  <si>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</si>
  <si>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</si>
  <si>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</si>
  <si>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</si>
  <si>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</si>
  <si>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</si>
  <si>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</si>
  <si>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</si>
  <si>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</si>
  <si>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</si>
  <si>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</si>
  <si>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</si>
  <si>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</si>
  <si>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</si>
  <si>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</si>
  <si>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</si>
  <si>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</si>
  <si>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</si>
  <si>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</si>
  <si>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</si>
  <si>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</si>
  <si>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</si>
  <si>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</si>
  <si>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</si>
  <si>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</si>
  <si>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</si>
  <si>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</si>
  <si>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</si>
  <si>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</si>
  <si>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</si>
  <si>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</si>
  <si>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</si>
  <si>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</si>
  <si>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</si>
  <si>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</si>
  <si>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</si>
  <si>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</si>
  <si>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</si>
  <si>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</si>
  <si>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</si>
  <si>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</si>
  <si>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</si>
  <si>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</si>
  <si>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</si>
  <si>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</si>
  <si>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</si>
  <si>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</si>
  <si>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</si>
  <si>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</si>
  <si>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</si>
  <si>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</si>
  <si>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</si>
  <si>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</si>
  <si>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</si>
  <si>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</si>
  <si>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</si>
  <si>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</si>
  <si>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</si>
  <si>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</si>
  <si>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</si>
  <si>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</si>
  <si>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</si>
  <si>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</si>
  <si>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</si>
  <si>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</si>
  <si>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</si>
  <si>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</si>
  <si>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</si>
  <si>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</si>
  <si>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</si>
  <si>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</si>
  <si>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</si>
  <si>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</si>
  <si>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</si>
  <si>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</si>
  <si>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</si>
  <si>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</si>
  <si>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</si>
  <si>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</si>
  <si>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</si>
  <si>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</si>
  <si>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</si>
  <si>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</si>
  <si>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</si>
  <si>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</si>
  <si>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</si>
  <si>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</si>
  <si>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</si>
  <si>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</si>
  <si>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</si>
  <si>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</si>
  <si>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</si>
  <si>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</si>
  <si>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</si>
  <si>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</si>
  <si>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</si>
  <si>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</si>
  <si>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</si>
  <si>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</si>
  <si>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</si>
  <si>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</si>
  <si>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</si>
  <si>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</si>
  <si>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</si>
  <si>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</si>
  <si>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</si>
  <si>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</si>
  <si>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</si>
  <si>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</si>
  <si>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</si>
  <si>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</si>
  <si>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</si>
  <si>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</si>
  <si>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</si>
  <si>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</si>
  <si>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</si>
  <si>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</si>
  <si>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</si>
  <si>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</si>
  <si>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</si>
  <si>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</si>
  <si>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</si>
  <si>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</si>
  <si>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</si>
  <si>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</si>
  <si>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</si>
  <si>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</si>
  <si>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</si>
  <si>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</si>
  <si>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</si>
  <si>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</si>
  <si>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</si>
  <si>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</si>
  <si>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</si>
  <si>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</si>
  <si>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</si>
  <si>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</si>
  <si>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</si>
  <si>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</si>
  <si>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</si>
  <si>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</si>
  <si>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</si>
  <si>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</si>
  <si>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</si>
  <si>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</si>
  <si>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</si>
  <si>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</si>
  <si>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</si>
  <si>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</si>
  <si>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</si>
  <si>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</si>
  <si>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</si>
  <si>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</si>
  <si>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</si>
  <si>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</si>
  <si>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</si>
  <si>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</si>
  <si>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</si>
  <si>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</si>
  <si>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</si>
  <si>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</si>
  <si>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</si>
  <si>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</si>
  <si>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</si>
  <si>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</si>
  <si>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</si>
  <si>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</si>
  <si>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</si>
  <si>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</si>
  <si>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</si>
  <si>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</si>
  <si>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</si>
  <si>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</si>
  <si>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</si>
  <si>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</si>
  <si>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</si>
  <si>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</si>
  <si>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</si>
  <si>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</si>
  <si>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</si>
  <si>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</si>
  <si>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</si>
  <si>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</si>
  <si>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</si>
  <si>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</si>
  <si>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</si>
  <si>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</si>
  <si>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</si>
  <si>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</si>
  <si>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</si>
  <si>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</si>
  <si>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</si>
  <si>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</si>
  <si>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</si>
  <si>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</si>
  <si>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</si>
  <si>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</si>
  <si>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</si>
  <si>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</si>
  <si>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</si>
  <si>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</si>
  <si>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</si>
  <si>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</si>
  <si>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</si>
  <si>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</si>
  <si>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</si>
  <si>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</si>
  <si>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</si>
  <si>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</si>
  <si>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</si>
  <si>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</si>
  <si>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</si>
  <si>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</si>
  <si>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</si>
  <si>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</si>
  <si>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</si>
  <si>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</si>
  <si>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</si>
  <si>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</si>
  <si>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</si>
  <si>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</si>
  <si>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</si>
  <si>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</si>
  <si>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</si>
  <si>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</si>
  <si>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</si>
  <si>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</si>
  <si>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</si>
  <si>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</si>
  <si>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</si>
  <si>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</si>
  <si>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</si>
  <si>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</si>
  <si>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</si>
  <si>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</si>
  <si>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</si>
  <si>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</si>
  <si>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</si>
  <si>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</si>
  <si>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</si>
  <si>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</si>
  <si>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</si>
  <si>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</si>
  <si>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</si>
  <si>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</si>
  <si>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</si>
  <si>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</si>
  <si>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</si>
  <si>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</si>
  <si>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</si>
  <si>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</si>
  <si>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</si>
  <si>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</si>
  <si>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</si>
  <si>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</si>
  <si>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</si>
  <si>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</si>
  <si>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</si>
  <si>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</si>
  <si>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</si>
  <si>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</si>
  <si>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</si>
  <si>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</si>
  <si>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</si>
  <si>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</si>
  <si>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</si>
  <si>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</si>
  <si>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</si>
  <si>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</si>
  <si>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</si>
  <si>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</si>
  <si>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</si>
  <si>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</si>
  <si>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</si>
  <si>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</si>
  <si>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</si>
  <si>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</si>
  <si>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</si>
  <si>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</si>
  <si>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</si>
  <si>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</si>
  <si>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</si>
  <si>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</si>
  <si>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</si>
  <si>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</si>
  <si>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</si>
  <si>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</si>
  <si>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</si>
  <si>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</si>
  <si>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</si>
  <si>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</si>
  <si>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</si>
  <si>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</si>
  <si>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</si>
  <si>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</si>
  <si>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</si>
  <si>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</si>
  <si>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</si>
  <si>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</si>
  <si>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</si>
  <si>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</si>
  <si>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</si>
  <si>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</si>
  <si>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</si>
  <si>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</si>
  <si>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</si>
  <si>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</si>
  <si>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</si>
  <si>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</si>
  <si>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</si>
  <si>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</si>
  <si>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</si>
  <si>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</si>
  <si>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</si>
  <si>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</si>
  <si>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</si>
  <si>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</si>
  <si>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</si>
  <si>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</si>
  <si>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</si>
  <si>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</si>
  <si>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</si>
  <si>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</si>
  <si>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</si>
  <si>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</si>
  <si>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</si>
  <si>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</si>
  <si>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</si>
  <si>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</si>
  <si>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</si>
  <si>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</si>
  <si>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</si>
  <si>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</si>
  <si>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</si>
  <si>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</si>
  <si>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</si>
  <si>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</si>
  <si>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</si>
  <si>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</si>
  <si>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</si>
  <si>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</si>
  <si>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</si>
  <si>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</si>
  <si>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</si>
  <si>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</si>
  <si>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</si>
  <si>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</si>
  <si>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</si>
  <si>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</si>
  <si>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</si>
  <si>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</si>
  <si>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</si>
  <si>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</si>
  <si>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</si>
  <si>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</si>
  <si>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</si>
  <si>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</si>
  <si>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</si>
  <si>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</si>
  <si>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</si>
  <si>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</si>
  <si>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</si>
  <si>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</si>
  <si>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</si>
  <si>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</si>
  <si>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</si>
  <si>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</si>
  <si>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</si>
  <si>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</si>
  <si>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</si>
  <si>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</si>
  <si>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</si>
  <si>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</si>
  <si>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</si>
  <si>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</si>
  <si>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</si>
  <si>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</si>
  <si>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</si>
  <si>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</si>
  <si>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</si>
  <si>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</si>
  <si>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</si>
  <si>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</si>
  <si>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</si>
  <si>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</si>
  <si>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</si>
  <si>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</si>
  <si>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</si>
  <si>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</si>
  <si>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</si>
  <si>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</si>
  <si>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</si>
  <si>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</si>
  <si>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</si>
  <si>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</si>
  <si>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</si>
  <si>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</si>
  <si>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</si>
  <si>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</si>
  <si>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</si>
  <si>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</si>
  <si>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</si>
  <si>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</si>
  <si>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</si>
  <si>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</si>
  <si>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</si>
  <si>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</si>
  <si>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</si>
  <si>
    <t>2201_BART_CoreCap</t>
  </si>
  <si>
    <t>Full Name</t>
  </si>
  <si>
    <t>2050_TM151_PPA_RT_06</t>
  </si>
  <si>
    <t>2050_TM151_PPA_CG_06</t>
  </si>
  <si>
    <t>2050_TM151_PPA_BF_06</t>
  </si>
  <si>
    <t>2050_TM151_base06_RT</t>
  </si>
  <si>
    <t>2050_TM151_base06_CG</t>
  </si>
  <si>
    <t>2050_TM151_base06_BF</t>
  </si>
  <si>
    <t>Baseline 06</t>
  </si>
  <si>
    <t>2100_SanPablo_BRT</t>
  </si>
  <si>
    <t>2101_GearyBRT_Phase2</t>
  </si>
  <si>
    <t>3100_SR_239</t>
  </si>
  <si>
    <t>2300_CaltrainDTX</t>
  </si>
  <si>
    <t>2050_TM151_PPA_RT_02_1_Crossings8_01</t>
  </si>
  <si>
    <t>2050_TM151_PPA_RT_07</t>
  </si>
  <si>
    <t>Baseline 07</t>
  </si>
  <si>
    <t>2050_TM151_base07_RT</t>
  </si>
  <si>
    <t>07</t>
  </si>
  <si>
    <t>2050_TM151_PPA_CG_07</t>
  </si>
  <si>
    <t>2050_TM151_PPA_BF_07</t>
  </si>
  <si>
    <t>2050_TM151_base07_CG</t>
  </si>
  <si>
    <t>2050_TM151_base07_BF</t>
  </si>
  <si>
    <t>2308_Valley_Link</t>
  </si>
  <si>
    <t>2306_Dumbarton_Rail</t>
  </si>
  <si>
    <t>2400_DowntownSJ_Subway</t>
  </si>
  <si>
    <t>2401_NorthSJ_Subway</t>
  </si>
  <si>
    <t>2407_Muni_SouthwestSub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</si>
</sst>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  <xf numFmtId="0" fontId="0" fillId="0" borderId="7" xfId="0" applyBorder="1" applyAlignment="1">
      <alignment horizontal="left"/>
    </xf>
    <xf numFmtId="49" fontId="0" fillId="0" borderId="7" xfId="0" applyNumberFormat="1" applyBorder="1" applyAlignment="1">
      <alignment horizontal="left"/>
    </xf>
    <xf numFmtId="0" fontId="0" fillId="5" borderId="7" xfId="0" applyFill="1" applyBorder="1"/>
    <xf numFmtId="0" fontId="0" fillId="5" borderId="7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D37" sqref="D37"/>
    </sheetView>
  </sheetViews>
  <sheetFormatPr defaultRowHeight="15" x14ac:dyDescent="0.25"/>
  <cols>
    <col min="1" max="1" width="12.7109375" customWidth="1"/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s">
        <v>633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s">
        <v>633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" activePane="bottomLeft" state="frozen"/>
      <selection pane="bottomLeft" activeCell="Q47" sqref="A47:Q47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598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622</v>
      </c>
      <c r="N1" s="55" t="s">
        <v>623</v>
      </c>
      <c r="O1" s="55" t="s">
        <v>621</v>
      </c>
      <c r="P1" s="55" t="s">
        <v>624</v>
      </c>
      <c r="Q1" s="55" t="s">
        <v>625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614</v>
      </c>
      <c r="I2" t="s">
        <v>601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614</v>
      </c>
      <c r="I3" t="s">
        <v>601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614</v>
      </c>
      <c r="I4" t="s">
        <v>601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600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614</v>
      </c>
      <c r="I5" t="s">
        <v>601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600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614</v>
      </c>
      <c r="I6" t="s">
        <v>601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614</v>
      </c>
      <c r="I7" t="s">
        <v>601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614</v>
      </c>
      <c r="I8" t="s">
        <v>601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614</v>
      </c>
      <c r="I9" t="s">
        <v>601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613</v>
      </c>
      <c r="I10" t="s">
        <v>601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613</v>
      </c>
      <c r="I11" t="s">
        <v>601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599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613</v>
      </c>
      <c r="I12" t="s">
        <v>601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610</v>
      </c>
      <c r="I13" s="20" t="s">
        <v>602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611</v>
      </c>
      <c r="I14" s="20" t="s">
        <v>603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613</v>
      </c>
      <c r="I15" s="20" t="s">
        <v>601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610</v>
      </c>
      <c r="I16" s="20" t="s">
        <v>602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612</v>
      </c>
      <c r="I17" s="20" t="s">
        <v>601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613</v>
      </c>
      <c r="I18" s="20" t="s">
        <v>604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601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613</v>
      </c>
      <c r="I20" s="20" t="s">
        <v>605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613</v>
      </c>
      <c r="I21" s="20" t="s">
        <v>605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613</v>
      </c>
      <c r="I22" s="20" t="s">
        <v>601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612</v>
      </c>
      <c r="I23" s="20" t="s">
        <v>606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612</v>
      </c>
      <c r="I24" s="20" t="s">
        <v>606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612</v>
      </c>
      <c r="I25" s="20" t="s">
        <v>606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610</v>
      </c>
      <c r="I26" s="20" t="s">
        <v>601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610</v>
      </c>
      <c r="I27" s="20" t="s">
        <v>602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610</v>
      </c>
      <c r="I28" s="20" t="s">
        <v>601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610</v>
      </c>
      <c r="I29" s="20" t="s">
        <v>601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610</v>
      </c>
      <c r="I30" s="20" t="s">
        <v>601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611</v>
      </c>
      <c r="I31" s="20" t="s">
        <v>603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611</v>
      </c>
      <c r="I32" s="20" t="s">
        <v>601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614</v>
      </c>
      <c r="I33" s="20" t="s">
        <v>601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613</v>
      </c>
      <c r="I34" s="20" t="s">
        <v>601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613</v>
      </c>
      <c r="I35" s="20" t="s">
        <v>604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601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612</v>
      </c>
      <c r="I37" s="20" t="s">
        <v>606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612</v>
      </c>
      <c r="I38" s="20" t="s">
        <v>606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612</v>
      </c>
      <c r="I39" s="20" t="s">
        <v>606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612</v>
      </c>
      <c r="I40" s="20" t="s">
        <v>606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612</v>
      </c>
      <c r="I41" s="20" t="s">
        <v>606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612</v>
      </c>
      <c r="I42" s="20" t="s">
        <v>606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433</v>
      </c>
      <c r="C43" s="62" t="s">
        <v>360</v>
      </c>
      <c r="D43" s="63">
        <v>50</v>
      </c>
      <c r="E43" s="67">
        <v>48</v>
      </c>
      <c r="F43" s="68">
        <f>F36+7</f>
        <v>43586</v>
      </c>
      <c r="G43" t="str">
        <f t="shared" si="2"/>
        <v>Wednesday</v>
      </c>
      <c r="H43" s="20" t="s">
        <v>612</v>
      </c>
      <c r="I43" s="20" t="s">
        <v>606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2030</v>
      </c>
      <c r="N43">
        <f>VLOOKUP($E43,'[1]All Projects'!$A$2:$J$70,10,0)</f>
        <v>2040</v>
      </c>
      <c r="O43">
        <f t="shared" si="1"/>
        <v>10</v>
      </c>
      <c r="P43">
        <f>VLOOKUP($E43,'[1]All Projects'!$A$2:$J$70,5,0)</f>
        <v>7500</v>
      </c>
      <c r="Q43">
        <f>VLOOKUP($E43,'[1]All Projects'!$A$2:$J$70,7,0)</f>
        <v>9</v>
      </c>
    </row>
    <row r="44" spans="1:17" x14ac:dyDescent="0.25">
      <c r="A44" s="66">
        <v>2407</v>
      </c>
      <c r="B44" s="62" t="s">
        <v>457</v>
      </c>
      <c r="C44" s="62" t="s">
        <v>423</v>
      </c>
      <c r="D44" s="63">
        <v>51</v>
      </c>
      <c r="E44" s="67" t="s">
        <v>458</v>
      </c>
      <c r="F44" s="68">
        <f>F76+7</f>
        <v>43613</v>
      </c>
      <c r="G44" t="str">
        <f t="shared" si="2"/>
        <v>Tuesday</v>
      </c>
      <c r="H44" s="20" t="s">
        <v>612</v>
      </c>
      <c r="I44" s="20" t="s">
        <v>606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2023</v>
      </c>
      <c r="N44">
        <f>VLOOKUP($E44,'[1]All Projects'!$A$2:$J$70,10,0)</f>
        <v>2030</v>
      </c>
      <c r="O44">
        <f t="shared" si="1"/>
        <v>7</v>
      </c>
      <c r="P44">
        <f>VLOOKUP($E44,'[1]All Projects'!$A$2:$J$70,5,0)</f>
        <v>8000</v>
      </c>
      <c r="Q44">
        <f>VLOOKUP($E44,'[1]All Projects'!$A$2:$J$70,7,0)</f>
        <v>3</v>
      </c>
    </row>
    <row r="45" spans="1:17" x14ac:dyDescent="0.25">
      <c r="A45" s="66">
        <v>2408</v>
      </c>
      <c r="B45" s="62" t="s">
        <v>434</v>
      </c>
      <c r="C45" s="62" t="s">
        <v>435</v>
      </c>
      <c r="D45" s="63">
        <v>52</v>
      </c>
      <c r="E45" s="67">
        <v>62</v>
      </c>
      <c r="F45" s="68">
        <f>F38+7</f>
        <v>43587</v>
      </c>
      <c r="G45" t="str">
        <f t="shared" si="2"/>
        <v>Thursday</v>
      </c>
      <c r="H45" s="20" t="s">
        <v>612</v>
      </c>
      <c r="I45" s="20" t="s">
        <v>606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2023</v>
      </c>
      <c r="N45">
        <f>VLOOKUP($E45,'[1]All Projects'!$A$2:$J$70,10,0)</f>
        <v>2030</v>
      </c>
      <c r="O45">
        <f t="shared" si="1"/>
        <v>7</v>
      </c>
      <c r="P45">
        <f>VLOOKUP($E45,'[1]All Projects'!$A$2:$J$70,5,0)</f>
        <v>30000</v>
      </c>
      <c r="Q45">
        <f>VLOOKUP($E45,'[1]All Projects'!$A$2:$J$70,7,0)</f>
        <v>58</v>
      </c>
    </row>
    <row r="46" spans="1:17" x14ac:dyDescent="0.25">
      <c r="A46" s="66">
        <v>2409</v>
      </c>
      <c r="B46" s="62" t="s">
        <v>428</v>
      </c>
      <c r="C46" s="62" t="s">
        <v>429</v>
      </c>
      <c r="D46" s="63">
        <v>47</v>
      </c>
      <c r="E46" s="67">
        <v>51</v>
      </c>
      <c r="F46" s="68">
        <f>F32+7</f>
        <v>43601</v>
      </c>
      <c r="G46" t="str">
        <f>TEXT(F46,"dddd")</f>
        <v>Thursday</v>
      </c>
      <c r="H46" s="20" t="s">
        <v>614</v>
      </c>
      <c r="I46" s="20" t="s">
        <v>601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2023</v>
      </c>
      <c r="N46">
        <f>VLOOKUP($E46,'[1]All Projects'!$A$2:$J$70,10,0)</f>
        <v>2025</v>
      </c>
      <c r="O46">
        <f>N46-M46</f>
        <v>2</v>
      </c>
      <c r="P46">
        <f>VLOOKUP($E46,'[1]All Projects'!$A$2:$J$70,5,0)</f>
        <v>1600</v>
      </c>
      <c r="Q46">
        <f>VLOOKUP($E46,'[1]All Projects'!$A$2:$J$70,7,0)</f>
        <v>1</v>
      </c>
    </row>
    <row r="47" spans="1:17" x14ac:dyDescent="0.25">
      <c r="A47" s="66">
        <v>2410</v>
      </c>
      <c r="B47" s="62" t="s">
        <v>424</v>
      </c>
      <c r="C47" s="62" t="s">
        <v>425</v>
      </c>
      <c r="D47" s="63">
        <v>45</v>
      </c>
      <c r="E47" s="67">
        <v>49</v>
      </c>
      <c r="F47" s="68">
        <f>F33+7</f>
        <v>43584</v>
      </c>
      <c r="G47" t="str">
        <f>TEXT(F47,"dddd")</f>
        <v>Monday</v>
      </c>
      <c r="H47" s="20" t="s">
        <v>610</v>
      </c>
      <c r="I47" s="20" t="s">
        <v>601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2024</v>
      </c>
      <c r="N47">
        <f>VLOOKUP($E47,'[1]All Projects'!$A$2:$J$70,10,0)</f>
        <v>2030</v>
      </c>
      <c r="O47">
        <f>N47-M47</f>
        <v>6</v>
      </c>
      <c r="P47">
        <f>VLOOKUP($E47,'[1]All Projects'!$A$2:$J$70,5,0)</f>
        <v>4000</v>
      </c>
      <c r="Q47">
        <f>VLOOKUP($E47,'[1]All Projects'!$A$2:$J$70,7,0)</f>
        <v>100</v>
      </c>
    </row>
    <row r="48" spans="1:17" x14ac:dyDescent="0.25">
      <c r="A48" s="66">
        <v>2411</v>
      </c>
      <c r="B48" s="62" t="s">
        <v>426</v>
      </c>
      <c r="C48" s="62" t="s">
        <v>427</v>
      </c>
      <c r="D48" s="63">
        <v>46</v>
      </c>
      <c r="E48" s="67">
        <v>50</v>
      </c>
      <c r="F48" s="68">
        <f>F34+7</f>
        <v>43585</v>
      </c>
      <c r="G48" t="str">
        <f>TEXT(F48,"dddd")</f>
        <v>Tuesday</v>
      </c>
      <c r="H48" s="20" t="s">
        <v>610</v>
      </c>
      <c r="I48" s="20" t="s">
        <v>601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2028</v>
      </c>
      <c r="N48">
        <f>VLOOKUP($E48,'[1]All Projects'!$A$2:$J$70,10,0)</f>
        <v>2033</v>
      </c>
      <c r="O48">
        <f>N48-M48</f>
        <v>5</v>
      </c>
      <c r="P48">
        <f>VLOOKUP($E48,'[1]All Projects'!$A$2:$J$70,5,0)</f>
        <v>1200</v>
      </c>
      <c r="Q48">
        <f>VLOOKUP($E48,'[1]All Projects'!$A$2:$J$70,7,0)</f>
        <v>18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F44+1</f>
        <v>43614</v>
      </c>
      <c r="G49" t="str">
        <f t="shared" si="2"/>
        <v>Wednesday</v>
      </c>
      <c r="H49" s="20" t="s">
        <v>614</v>
      </c>
      <c r="I49" s="20" t="s">
        <v>601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F45+1</f>
        <v>43588</v>
      </c>
      <c r="G50" t="str">
        <f t="shared" si="2"/>
        <v>Friday</v>
      </c>
      <c r="H50" s="20" t="s">
        <v>614</v>
      </c>
      <c r="I50" s="20" t="s">
        <v>601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F46+7</f>
        <v>43608</v>
      </c>
      <c r="G51" t="str">
        <f t="shared" si="2"/>
        <v>Thursday</v>
      </c>
      <c r="H51" s="20" t="s">
        <v>610</v>
      </c>
      <c r="I51" s="20" t="s">
        <v>602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F47+7</f>
        <v>43591</v>
      </c>
      <c r="G52" t="str">
        <f t="shared" si="2"/>
        <v>Monday</v>
      </c>
      <c r="H52" s="20" t="s">
        <v>610</v>
      </c>
      <c r="I52" s="20" t="s">
        <v>602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F46+7</f>
        <v>43608</v>
      </c>
      <c r="G53" t="str">
        <f t="shared" si="2"/>
        <v>Thursday</v>
      </c>
      <c r="H53" s="20" t="s">
        <v>161</v>
      </c>
      <c r="I53" s="20" t="s">
        <v>601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F47+7</f>
        <v>43591</v>
      </c>
      <c r="G54" t="str">
        <f t="shared" si="2"/>
        <v>Monday</v>
      </c>
      <c r="H54" s="20" t="s">
        <v>610</v>
      </c>
      <c r="I54" s="20" t="s">
        <v>602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F48+7</f>
        <v>43592</v>
      </c>
      <c r="G55" t="str">
        <f t="shared" si="2"/>
        <v>Tuesday</v>
      </c>
      <c r="H55" s="20" t="s">
        <v>610</v>
      </c>
      <c r="I55" s="20" t="s">
        <v>602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F48+7</f>
        <v>43592</v>
      </c>
      <c r="G56" t="str">
        <f t="shared" si="2"/>
        <v>Tuesday</v>
      </c>
      <c r="H56" s="20" t="s">
        <v>610</v>
      </c>
      <c r="I56" s="20" t="s">
        <v>602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F44+7</f>
        <v>43620</v>
      </c>
      <c r="G57" t="str">
        <f t="shared" si="2"/>
        <v>Tuesday</v>
      </c>
      <c r="H57" s="20" t="s">
        <v>613</v>
      </c>
      <c r="I57" s="20" t="s">
        <v>605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F45+7</f>
        <v>43594</v>
      </c>
      <c r="G58" t="str">
        <f t="shared" si="2"/>
        <v>Thursday</v>
      </c>
      <c r="H58" s="20" t="s">
        <v>613</v>
      </c>
      <c r="I58" s="20" t="s">
        <v>605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613</v>
      </c>
      <c r="I59" s="20" t="s">
        <v>605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613</v>
      </c>
      <c r="I60" s="20" t="s">
        <v>605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611</v>
      </c>
      <c r="I61" s="20" t="s">
        <v>607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611</v>
      </c>
      <c r="I62" s="20" t="s">
        <v>607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612</v>
      </c>
      <c r="I63" s="20" t="s">
        <v>606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612</v>
      </c>
      <c r="I64" s="20" t="s">
        <v>606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613</v>
      </c>
      <c r="I65" s="20" t="s">
        <v>604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614</v>
      </c>
      <c r="I66" s="20" t="s">
        <v>601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613</v>
      </c>
      <c r="I67" s="20" t="s">
        <v>604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610</v>
      </c>
      <c r="I68" s="81" t="s">
        <v>608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613</v>
      </c>
      <c r="I69" s="20" t="s">
        <v>605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612</v>
      </c>
      <c r="I70" s="81" t="s">
        <v>606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601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611</v>
      </c>
      <c r="I72" s="81" t="s">
        <v>601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613</v>
      </c>
      <c r="I73" s="20" t="s">
        <v>604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613</v>
      </c>
      <c r="I74" s="81" t="s">
        <v>605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601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614</v>
      </c>
      <c r="I76" s="83" t="s">
        <v>601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614</v>
      </c>
      <c r="I77" s="83" t="s">
        <v>601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613</v>
      </c>
      <c r="I78" s="83" t="s">
        <v>601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601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601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601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601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601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601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601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601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613</v>
      </c>
      <c r="I87" s="81" t="s">
        <v>604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611</v>
      </c>
      <c r="I88" s="83" t="s">
        <v>609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610</v>
      </c>
      <c r="I89" s="83" t="s">
        <v>601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612</v>
      </c>
      <c r="I90" s="83" t="s">
        <v>606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614</v>
      </c>
      <c r="I91" s="83" t="s">
        <v>601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613</v>
      </c>
      <c r="I92" s="81" t="s">
        <v>601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612</v>
      </c>
      <c r="I93" s="83" t="s">
        <v>606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601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601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40"/>
  <sheetViews>
    <sheetView zoomScale="80" zoomScaleNormal="80" workbookViewId="0">
      <selection activeCell="B32" sqref="B32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578</v>
      </c>
      <c r="B31" t="s">
        <v>582</v>
      </c>
      <c r="C31" t="s">
        <v>581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579</v>
      </c>
      <c r="B32" t="s">
        <v>583</v>
      </c>
      <c r="C32" t="s">
        <v>581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580</v>
      </c>
      <c r="B33" t="s">
        <v>584</v>
      </c>
      <c r="C33" t="s">
        <v>581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587</v>
      </c>
      <c r="B34" t="s">
        <v>589</v>
      </c>
      <c r="C34" t="s">
        <v>588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  <row r="35" spans="1:8" x14ac:dyDescent="0.25">
      <c r="A35" t="s">
        <v>637</v>
      </c>
      <c r="B35" t="s">
        <v>640</v>
      </c>
      <c r="C35" t="s">
        <v>643</v>
      </c>
      <c r="D35" t="s">
        <v>161</v>
      </c>
      <c r="E35" t="s">
        <v>169</v>
      </c>
      <c r="F35" t="s">
        <v>170</v>
      </c>
      <c r="G35" t="s">
        <v>137</v>
      </c>
      <c r="H35" t="s">
        <v>169</v>
      </c>
    </row>
    <row r="36" spans="1:8" x14ac:dyDescent="0.25">
      <c r="A36" t="s">
        <v>638</v>
      </c>
      <c r="B36" t="s">
        <v>641</v>
      </c>
      <c r="C36" t="s">
        <v>643</v>
      </c>
      <c r="D36" t="s">
        <v>161</v>
      </c>
      <c r="E36" t="s">
        <v>169</v>
      </c>
      <c r="F36" t="s">
        <v>170</v>
      </c>
      <c r="G36" t="s">
        <v>138</v>
      </c>
      <c r="H36" t="s">
        <v>169</v>
      </c>
    </row>
    <row r="37" spans="1:8" x14ac:dyDescent="0.25">
      <c r="A37" t="s">
        <v>639</v>
      </c>
      <c r="B37" t="s">
        <v>642</v>
      </c>
      <c r="C37" t="s">
        <v>643</v>
      </c>
      <c r="D37" t="s">
        <v>161</v>
      </c>
      <c r="E37" t="s">
        <v>169</v>
      </c>
      <c r="F37" t="s">
        <v>170</v>
      </c>
      <c r="G37" t="s">
        <v>139</v>
      </c>
      <c r="H37" t="s">
        <v>169</v>
      </c>
    </row>
    <row r="38" spans="1:8" x14ac:dyDescent="0.25">
      <c r="A38" t="s">
        <v>649</v>
      </c>
      <c r="B38" t="s">
        <v>651</v>
      </c>
      <c r="C38" t="s">
        <v>650</v>
      </c>
      <c r="D38" t="s">
        <v>161</v>
      </c>
      <c r="E38" t="s">
        <v>169</v>
      </c>
      <c r="F38" t="s">
        <v>170</v>
      </c>
      <c r="G38" t="s">
        <v>137</v>
      </c>
      <c r="H38" t="s">
        <v>169</v>
      </c>
    </row>
    <row r="39" spans="1:8" x14ac:dyDescent="0.25">
      <c r="A39" t="s">
        <v>653</v>
      </c>
      <c r="B39" t="s">
        <v>655</v>
      </c>
      <c r="C39" t="s">
        <v>650</v>
      </c>
      <c r="D39" t="s">
        <v>161</v>
      </c>
      <c r="E39" t="s">
        <v>169</v>
      </c>
      <c r="F39" t="s">
        <v>170</v>
      </c>
      <c r="G39" t="s">
        <v>138</v>
      </c>
      <c r="H39" t="s">
        <v>169</v>
      </c>
    </row>
    <row r="40" spans="1:8" x14ac:dyDescent="0.25">
      <c r="A40" t="s">
        <v>654</v>
      </c>
      <c r="B40" t="s">
        <v>656</v>
      </c>
      <c r="C40" t="s">
        <v>650</v>
      </c>
      <c r="D40" t="s">
        <v>161</v>
      </c>
      <c r="E40" t="s">
        <v>169</v>
      </c>
      <c r="F40" t="s">
        <v>170</v>
      </c>
      <c r="G40" t="s">
        <v>139</v>
      </c>
      <c r="H40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178"/>
  <sheetViews>
    <sheetView tabSelected="1" topLeftCell="D1" zoomScale="70" zoomScaleNormal="70" workbookViewId="0">
      <pane ySplit="1" topLeftCell="A131" activePane="bottomLeft" state="frozen"/>
      <selection activeCell="C39" sqref="C39"/>
      <selection pane="bottomLeft" activeCell="F150" sqref="F150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  <col min="16" max="16" width="99.7109375" bestFit="1" customWidth="1"/>
  </cols>
  <sheetData>
    <row r="1" spans="1:16" ht="30" x14ac:dyDescent="0.25">
      <c r="A1" s="53" t="s">
        <v>626</v>
      </c>
      <c r="B1" s="53" t="s">
        <v>627</v>
      </c>
      <c r="C1" s="53" t="s">
        <v>311</v>
      </c>
      <c r="D1" s="53" t="s">
        <v>632</v>
      </c>
      <c r="E1" s="53" t="s">
        <v>594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  <c r="P1" s="22" t="s">
        <v>636</v>
      </c>
    </row>
    <row r="2" spans="1:16" x14ac:dyDescent="0.25">
      <c r="A2" s="85" t="s">
        <v>597</v>
      </c>
      <c r="B2" s="88" t="s">
        <v>618</v>
      </c>
      <c r="C2" s="85" t="s">
        <v>304</v>
      </c>
      <c r="D2" s="88" t="s">
        <v>250</v>
      </c>
      <c r="E2" s="85" t="s">
        <v>596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  <c r="P2" s="23" t="str">
        <f t="shared" ref="P2:P101" si="3">C2&amp;"\"&amp;F2</f>
        <v>1_Crossings5\2050_TM151_PPA_RT_01_1_Crossings5_00</v>
      </c>
    </row>
    <row r="3" spans="1:16" x14ac:dyDescent="0.25">
      <c r="A3" s="85" t="s">
        <v>597</v>
      </c>
      <c r="B3" s="88" t="s">
        <v>618</v>
      </c>
      <c r="C3" s="85" t="s">
        <v>304</v>
      </c>
      <c r="D3" s="88" t="s">
        <v>249</v>
      </c>
      <c r="E3" s="85" t="s">
        <v>596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  <c r="P3" s="23" t="str">
        <f t="shared" si="3"/>
        <v>1_Crossings5\2050_TM151_PPA_CG_01_1_Crossings5_00</v>
      </c>
    </row>
    <row r="4" spans="1:16" x14ac:dyDescent="0.25">
      <c r="A4" s="85" t="s">
        <v>597</v>
      </c>
      <c r="B4" s="88" t="s">
        <v>618</v>
      </c>
      <c r="C4" s="85" t="s">
        <v>304</v>
      </c>
      <c r="D4" s="88" t="s">
        <v>251</v>
      </c>
      <c r="E4" s="85" t="s">
        <v>596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  <c r="P4" s="23" t="str">
        <f t="shared" si="3"/>
        <v>1_Crossings5\2050_TM151_PPA_BF_01_1_Crossings5_00</v>
      </c>
    </row>
    <row r="5" spans="1:16" x14ac:dyDescent="0.25">
      <c r="A5" s="85" t="s">
        <v>597</v>
      </c>
      <c r="B5" s="88" t="s">
        <v>618</v>
      </c>
      <c r="C5" s="85" t="s">
        <v>304</v>
      </c>
      <c r="D5" s="88" t="s">
        <v>250</v>
      </c>
      <c r="E5" s="85" t="s">
        <v>618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  <c r="P5" s="23" t="str">
        <f t="shared" si="3"/>
        <v>1_Crossings5\2050_TM151_PPA_RT_01_1_Crossings5_01</v>
      </c>
    </row>
    <row r="6" spans="1:16" x14ac:dyDescent="0.25">
      <c r="A6" s="85" t="s">
        <v>597</v>
      </c>
      <c r="B6" s="88" t="s">
        <v>618</v>
      </c>
      <c r="C6" s="85" t="s">
        <v>304</v>
      </c>
      <c r="D6" s="85" t="s">
        <v>249</v>
      </c>
      <c r="E6" s="85" t="s">
        <v>618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  <c r="P6" s="23" t="str">
        <f t="shared" si="3"/>
        <v>1_Crossings5\2050_TM151_PPA_CG_01_1_Crossings5_01</v>
      </c>
    </row>
    <row r="7" spans="1:16" x14ac:dyDescent="0.25">
      <c r="A7" s="85" t="s">
        <v>597</v>
      </c>
      <c r="B7" s="88" t="s">
        <v>618</v>
      </c>
      <c r="C7" s="85" t="s">
        <v>304</v>
      </c>
      <c r="D7" s="85" t="s">
        <v>251</v>
      </c>
      <c r="E7" s="85" t="s">
        <v>618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  <c r="P7" s="23" t="str">
        <f t="shared" si="3"/>
        <v>1_Crossings5\2050_TM151_PPA_BF_01_1_Crossings5_01</v>
      </c>
    </row>
    <row r="8" spans="1:16" x14ac:dyDescent="0.25">
      <c r="A8" s="85" t="s">
        <v>597</v>
      </c>
      <c r="B8" s="88" t="s">
        <v>618</v>
      </c>
      <c r="C8" s="85" t="s">
        <v>309</v>
      </c>
      <c r="D8" s="85" t="s">
        <v>250</v>
      </c>
      <c r="E8" s="85" t="s">
        <v>596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  <c r="P8" s="23" t="str">
        <f t="shared" si="3"/>
        <v>1_Crossings6\2050_TM151_PPA_RT_01_1_Crossings6_00</v>
      </c>
    </row>
    <row r="9" spans="1:16" x14ac:dyDescent="0.25">
      <c r="A9" s="85" t="s">
        <v>597</v>
      </c>
      <c r="B9" s="88" t="s">
        <v>618</v>
      </c>
      <c r="C9" s="85" t="s">
        <v>309</v>
      </c>
      <c r="D9" s="85" t="s">
        <v>249</v>
      </c>
      <c r="E9" s="85" t="s">
        <v>596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  <c r="P9" s="23" t="str">
        <f t="shared" si="3"/>
        <v>1_Crossings6\2050_TM151_PPA_CG_01_1_Crossings6_00</v>
      </c>
    </row>
    <row r="10" spans="1:16" x14ac:dyDescent="0.25">
      <c r="A10" s="85" t="s">
        <v>597</v>
      </c>
      <c r="B10" s="88" t="s">
        <v>618</v>
      </c>
      <c r="C10" s="85" t="s">
        <v>309</v>
      </c>
      <c r="D10" s="85" t="s">
        <v>251</v>
      </c>
      <c r="E10" s="85" t="s">
        <v>618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  <c r="P10" s="23" t="str">
        <f t="shared" si="3"/>
        <v>1_Crossings6\2050_TM151_PPA_BF_01_1_Crossings6_01</v>
      </c>
    </row>
    <row r="11" spans="1:16" x14ac:dyDescent="0.25">
      <c r="A11" s="85" t="s">
        <v>597</v>
      </c>
      <c r="B11" s="88" t="s">
        <v>618</v>
      </c>
      <c r="C11" s="85" t="s">
        <v>308</v>
      </c>
      <c r="D11" s="85" t="s">
        <v>250</v>
      </c>
      <c r="E11" s="85" t="s">
        <v>616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  <c r="P11" s="23" t="str">
        <f t="shared" si="3"/>
        <v>1_Crossings4\2050_TM151_PPA_RT_01_1_Crossings4_02</v>
      </c>
    </row>
    <row r="12" spans="1:16" x14ac:dyDescent="0.25">
      <c r="A12" s="85" t="s">
        <v>597</v>
      </c>
      <c r="B12" s="88" t="s">
        <v>618</v>
      </c>
      <c r="C12" s="85" t="s">
        <v>308</v>
      </c>
      <c r="D12" s="85" t="s">
        <v>249</v>
      </c>
      <c r="E12" s="85" t="s">
        <v>618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  <c r="P12" s="23" t="str">
        <f t="shared" si="3"/>
        <v>1_Crossings4\2050_TM151_PPA_CG_01_1_Crossings4_01</v>
      </c>
    </row>
    <row r="13" spans="1:16" x14ac:dyDescent="0.25">
      <c r="A13" s="85" t="s">
        <v>597</v>
      </c>
      <c r="B13" s="88" t="s">
        <v>618</v>
      </c>
      <c r="C13" s="85" t="s">
        <v>308</v>
      </c>
      <c r="D13" s="85" t="s">
        <v>251</v>
      </c>
      <c r="E13" s="85" t="s">
        <v>616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  <c r="P13" s="23" t="str">
        <f t="shared" si="3"/>
        <v>1_Crossings4\2050_TM151_PPA_BF_01_1_Crossings4_02</v>
      </c>
    </row>
    <row r="14" spans="1:16" x14ac:dyDescent="0.25">
      <c r="A14" s="85" t="s">
        <v>597</v>
      </c>
      <c r="B14" s="88" t="s">
        <v>618</v>
      </c>
      <c r="C14" s="85" t="s">
        <v>308</v>
      </c>
      <c r="D14" s="85" t="s">
        <v>250</v>
      </c>
      <c r="E14" s="85" t="s">
        <v>595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  <c r="P14" s="23" t="str">
        <f t="shared" si="3"/>
        <v>1_Crossings4\2050_TM151_PPA_RT_01_1_Crossings4_05</v>
      </c>
    </row>
    <row r="15" spans="1:16" x14ac:dyDescent="0.25">
      <c r="A15" s="85" t="s">
        <v>597</v>
      </c>
      <c r="B15" s="88" t="s">
        <v>618</v>
      </c>
      <c r="C15" s="85" t="s">
        <v>308</v>
      </c>
      <c r="D15" s="85" t="s">
        <v>249</v>
      </c>
      <c r="E15" s="85" t="s">
        <v>595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  <c r="P15" s="23" t="str">
        <f t="shared" si="3"/>
        <v>1_Crossings4\2050_TM151_PPA_CG_01_1_Crossings4_05</v>
      </c>
    </row>
    <row r="16" spans="1:16" x14ac:dyDescent="0.25">
      <c r="A16" s="85" t="s">
        <v>597</v>
      </c>
      <c r="B16" s="88" t="s">
        <v>618</v>
      </c>
      <c r="C16" s="85" t="s">
        <v>308</v>
      </c>
      <c r="D16" s="85" t="s">
        <v>251</v>
      </c>
      <c r="E16" s="85" t="s">
        <v>595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  <c r="P16" s="23" t="str">
        <f t="shared" si="3"/>
        <v>1_Crossings4\2050_TM151_PPA_BF_01_1_Crossings4_05</v>
      </c>
    </row>
    <row r="17" spans="1:16" x14ac:dyDescent="0.25">
      <c r="A17" s="85" t="s">
        <v>597</v>
      </c>
      <c r="B17" s="88" t="s">
        <v>616</v>
      </c>
      <c r="C17" s="85" t="s">
        <v>305</v>
      </c>
      <c r="D17" s="85" t="s">
        <v>250</v>
      </c>
      <c r="E17" s="85" t="s">
        <v>619</v>
      </c>
      <c r="F17" s="72" t="s">
        <v>520</v>
      </c>
      <c r="G17" s="72">
        <v>1001</v>
      </c>
      <c r="H17" s="23" t="str">
        <f t="shared" ref="H17:H30" si="4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5">IF(D17="RT","RTFF",IF(D17="CG","CAG","BTTF"))</f>
        <v>RTFF</v>
      </c>
      <c r="N17" s="23" t="str">
        <f t="shared" ref="N17:N30" si="6">A17&amp;"_"&amp;D17&amp;"_"&amp;B17</f>
        <v>2050_TM151_PPA_RT_02</v>
      </c>
      <c r="O17" s="23" t="str">
        <f>VLOOKUP($G17,'PPA IDs'!$A$2:$M$95,12,0)</f>
        <v>scenario-baseline</v>
      </c>
      <c r="P17" s="23" t="str">
        <f t="shared" si="3"/>
        <v>1_Crossings1\2050_TM151_PPA_RT_02_1_Crossings1_03</v>
      </c>
    </row>
    <row r="18" spans="1:16" x14ac:dyDescent="0.25">
      <c r="A18" s="85" t="s">
        <v>597</v>
      </c>
      <c r="B18" s="88" t="s">
        <v>616</v>
      </c>
      <c r="C18" s="85" t="s">
        <v>305</v>
      </c>
      <c r="D18" s="85" t="s">
        <v>249</v>
      </c>
      <c r="E18" s="85" t="s">
        <v>616</v>
      </c>
      <c r="F18" s="72" t="s">
        <v>521</v>
      </c>
      <c r="G18" s="72">
        <v>1001</v>
      </c>
      <c r="H18" s="23" t="str">
        <f t="shared" si="4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5"/>
        <v>CAG</v>
      </c>
      <c r="N18" s="23" t="str">
        <f t="shared" si="6"/>
        <v>2050_TM151_PPA_CG_02</v>
      </c>
      <c r="O18" s="23" t="str">
        <f>VLOOKUP($G18,'PPA IDs'!$A$2:$M$95,12,0)</f>
        <v>scenario-baseline</v>
      </c>
      <c r="P18" s="23" t="str">
        <f t="shared" si="3"/>
        <v>1_Crossings1\2050_TM151_PPA_CG_02_1_Crossings1_02</v>
      </c>
    </row>
    <row r="19" spans="1:16" x14ac:dyDescent="0.25">
      <c r="A19" s="86" t="s">
        <v>597</v>
      </c>
      <c r="B19" s="89" t="s">
        <v>616</v>
      </c>
      <c r="C19" s="86" t="s">
        <v>305</v>
      </c>
      <c r="D19" s="86" t="s">
        <v>251</v>
      </c>
      <c r="E19" s="86" t="s">
        <v>616</v>
      </c>
      <c r="F19" s="73" t="s">
        <v>522</v>
      </c>
      <c r="G19" s="73">
        <v>1001</v>
      </c>
      <c r="H19" s="90" t="str">
        <f t="shared" si="4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5"/>
        <v>BTTF</v>
      </c>
      <c r="N19" s="90" t="str">
        <f t="shared" si="6"/>
        <v>2050_TM151_PPA_BF_02</v>
      </c>
      <c r="O19" s="90" t="str">
        <f>VLOOKUP($G19,'PPA IDs'!$A$2:$M$95,12,0)</f>
        <v>scenario-baseline</v>
      </c>
      <c r="P19" s="90" t="str">
        <f t="shared" si="3"/>
        <v>1_Crossings1\2050_TM151_PPA_BF_02_1_Crossings1_02</v>
      </c>
    </row>
    <row r="20" spans="1:16" x14ac:dyDescent="0.25">
      <c r="A20" s="85" t="s">
        <v>597</v>
      </c>
      <c r="B20" s="88" t="s">
        <v>616</v>
      </c>
      <c r="C20" s="85" t="s">
        <v>305</v>
      </c>
      <c r="D20" s="85" t="s">
        <v>250</v>
      </c>
      <c r="E20" s="85" t="s">
        <v>615</v>
      </c>
      <c r="F20" s="72" t="s">
        <v>556</v>
      </c>
      <c r="G20" s="72">
        <v>1001</v>
      </c>
      <c r="H20" s="23" t="str">
        <f t="shared" si="4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5"/>
        <v>RTFF</v>
      </c>
      <c r="N20" s="23" t="str">
        <f t="shared" si="6"/>
        <v>2050_TM151_PPA_RT_02</v>
      </c>
      <c r="O20" s="23" t="str">
        <f>VLOOKUP($G20,'PPA IDs'!$A$2:$M$95,12,0)</f>
        <v>scenario-baseline</v>
      </c>
      <c r="P20" s="23" t="str">
        <f t="shared" si="3"/>
        <v>1_Crossings1\2050_TM151_PPA_RT_02_1_Crossings1_04</v>
      </c>
    </row>
    <row r="21" spans="1:16" x14ac:dyDescent="0.25">
      <c r="A21" s="85" t="s">
        <v>597</v>
      </c>
      <c r="B21" s="88" t="s">
        <v>616</v>
      </c>
      <c r="C21" s="85" t="s">
        <v>305</v>
      </c>
      <c r="D21" s="85" t="s">
        <v>249</v>
      </c>
      <c r="E21" s="85" t="s">
        <v>619</v>
      </c>
      <c r="F21" s="72" t="s">
        <v>557</v>
      </c>
      <c r="G21" s="72">
        <v>1001</v>
      </c>
      <c r="H21" s="23" t="str">
        <f t="shared" si="4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5"/>
        <v>CAG</v>
      </c>
      <c r="N21" s="23" t="str">
        <f t="shared" si="6"/>
        <v>2050_TM151_PPA_CG_02</v>
      </c>
      <c r="O21" s="23" t="str">
        <f>VLOOKUP($G21,'PPA IDs'!$A$2:$M$95,12,0)</f>
        <v>scenario-baseline</v>
      </c>
      <c r="P21" s="23" t="str">
        <f t="shared" si="3"/>
        <v>1_Crossings1\2050_TM151_PPA_CG_02_1_Crossings1_03</v>
      </c>
    </row>
    <row r="22" spans="1:16" x14ac:dyDescent="0.25">
      <c r="A22" s="85" t="s">
        <v>597</v>
      </c>
      <c r="B22" s="88" t="s">
        <v>616</v>
      </c>
      <c r="C22" s="85" t="s">
        <v>305</v>
      </c>
      <c r="D22" s="85" t="s">
        <v>251</v>
      </c>
      <c r="E22" s="85" t="s">
        <v>619</v>
      </c>
      <c r="F22" s="72" t="s">
        <v>558</v>
      </c>
      <c r="G22" s="72">
        <v>1001</v>
      </c>
      <c r="H22" s="23" t="str">
        <f t="shared" si="4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5"/>
        <v>BTTF</v>
      </c>
      <c r="N22" s="23" t="str">
        <f t="shared" si="6"/>
        <v>2050_TM151_PPA_BF_02</v>
      </c>
      <c r="O22" s="23" t="str">
        <f>VLOOKUP($G22,'PPA IDs'!$A$2:$M$95,12,0)</f>
        <v>scenario-baseline</v>
      </c>
      <c r="P22" s="23" t="str">
        <f t="shared" si="3"/>
        <v>1_Crossings1\2050_TM151_PPA_BF_02_1_Crossings1_03</v>
      </c>
    </row>
    <row r="23" spans="1:16" x14ac:dyDescent="0.25">
      <c r="A23" s="85" t="s">
        <v>597</v>
      </c>
      <c r="B23" s="88" t="s">
        <v>616</v>
      </c>
      <c r="C23" s="85" t="s">
        <v>306</v>
      </c>
      <c r="D23" s="85" t="s">
        <v>250</v>
      </c>
      <c r="E23" s="85" t="s">
        <v>618</v>
      </c>
      <c r="F23" s="72" t="s">
        <v>518</v>
      </c>
      <c r="G23" s="72">
        <v>1002</v>
      </c>
      <c r="H23" s="23" t="str">
        <f t="shared" si="4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5"/>
        <v>RTFF</v>
      </c>
      <c r="N23" s="23" t="str">
        <f t="shared" si="6"/>
        <v>2050_TM151_PPA_RT_02</v>
      </c>
      <c r="O23" s="23" t="str">
        <f>VLOOKUP($G23,'PPA IDs'!$A$2:$M$95,12,0)</f>
        <v>scenario-baseline</v>
      </c>
      <c r="P23" s="23" t="str">
        <f t="shared" si="3"/>
        <v>1_Crossings2\2050_TM151_PPA_RT_02_1_Crossings2_01</v>
      </c>
    </row>
    <row r="24" spans="1:16" x14ac:dyDescent="0.25">
      <c r="A24" s="85" t="s">
        <v>597</v>
      </c>
      <c r="B24" s="88" t="s">
        <v>616</v>
      </c>
      <c r="C24" s="85" t="s">
        <v>306</v>
      </c>
      <c r="D24" s="85" t="s">
        <v>249</v>
      </c>
      <c r="E24" s="85" t="s">
        <v>618</v>
      </c>
      <c r="F24" s="72" t="s">
        <v>563</v>
      </c>
      <c r="G24" s="72">
        <v>1002</v>
      </c>
      <c r="H24" s="23" t="str">
        <f t="shared" si="4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5"/>
        <v>CAG</v>
      </c>
      <c r="N24" s="23" t="str">
        <f t="shared" si="6"/>
        <v>2050_TM151_PPA_CG_02</v>
      </c>
      <c r="O24" s="23" t="str">
        <f>VLOOKUP($G24,'PPA IDs'!$A$2:$M$95,12,0)</f>
        <v>scenario-baseline</v>
      </c>
      <c r="P24" s="23" t="str">
        <f t="shared" si="3"/>
        <v>1_Crossings2\2050_TM151_PPA_CG_02_1_Crossings2_01</v>
      </c>
    </row>
    <row r="25" spans="1:16" x14ac:dyDescent="0.25">
      <c r="A25" s="85" t="s">
        <v>597</v>
      </c>
      <c r="B25" s="88" t="s">
        <v>616</v>
      </c>
      <c r="C25" s="85" t="s">
        <v>306</v>
      </c>
      <c r="D25" s="85" t="s">
        <v>251</v>
      </c>
      <c r="E25" s="85" t="s">
        <v>618</v>
      </c>
      <c r="F25" s="72" t="s">
        <v>519</v>
      </c>
      <c r="G25" s="72">
        <v>1002</v>
      </c>
      <c r="H25" s="23" t="str">
        <f t="shared" si="4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5"/>
        <v>BTTF</v>
      </c>
      <c r="N25" s="23" t="str">
        <f t="shared" si="6"/>
        <v>2050_TM151_PPA_BF_02</v>
      </c>
      <c r="O25" s="23" t="str">
        <f>VLOOKUP($G25,'PPA IDs'!$A$2:$M$95,12,0)</f>
        <v>scenario-baseline</v>
      </c>
      <c r="P25" s="23" t="str">
        <f t="shared" si="3"/>
        <v>1_Crossings2\2050_TM151_PPA_BF_02_1_Crossings2_01</v>
      </c>
    </row>
    <row r="26" spans="1:16" x14ac:dyDescent="0.25">
      <c r="A26" s="85" t="s">
        <v>597</v>
      </c>
      <c r="B26" s="88" t="s">
        <v>616</v>
      </c>
      <c r="C26" s="85" t="s">
        <v>307</v>
      </c>
      <c r="D26" s="85" t="s">
        <v>250</v>
      </c>
      <c r="E26" s="85" t="s">
        <v>618</v>
      </c>
      <c r="F26" s="72" t="s">
        <v>516</v>
      </c>
      <c r="G26" s="72">
        <v>1003</v>
      </c>
      <c r="H26" s="23" t="str">
        <f t="shared" si="4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5"/>
        <v>RTFF</v>
      </c>
      <c r="N26" s="23" t="str">
        <f t="shared" si="6"/>
        <v>2050_TM151_PPA_RT_02</v>
      </c>
      <c r="O26" s="23" t="str">
        <f>VLOOKUP($G26,'PPA IDs'!$A$2:$M$95,12,0)</f>
        <v>scenario-baseline</v>
      </c>
      <c r="P26" s="23" t="str">
        <f t="shared" si="3"/>
        <v>1_Crossings3\2050_TM151_PPA_RT_02_1_Crossings3_01</v>
      </c>
    </row>
    <row r="27" spans="1:16" x14ac:dyDescent="0.25">
      <c r="A27" s="85" t="s">
        <v>597</v>
      </c>
      <c r="B27" s="88" t="s">
        <v>616</v>
      </c>
      <c r="C27" s="85" t="s">
        <v>307</v>
      </c>
      <c r="D27" s="85" t="s">
        <v>249</v>
      </c>
      <c r="E27" s="85" t="s">
        <v>619</v>
      </c>
      <c r="F27" s="72" t="s">
        <v>532</v>
      </c>
      <c r="G27" s="72">
        <v>1003</v>
      </c>
      <c r="H27" s="23" t="str">
        <f t="shared" si="4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5"/>
        <v>CAG</v>
      </c>
      <c r="N27" s="23" t="str">
        <f t="shared" si="6"/>
        <v>2050_TM151_PPA_CG_02</v>
      </c>
      <c r="O27" s="23" t="str">
        <f>VLOOKUP($G27,'PPA IDs'!$A$2:$M$95,12,0)</f>
        <v>scenario-baseline</v>
      </c>
      <c r="P27" s="23" t="str">
        <f t="shared" si="3"/>
        <v>1_Crossings3\2050_TM151_PPA_CG_02_1_Crossings3_03</v>
      </c>
    </row>
    <row r="28" spans="1:16" x14ac:dyDescent="0.25">
      <c r="A28" s="85" t="s">
        <v>597</v>
      </c>
      <c r="B28" s="88" t="s">
        <v>616</v>
      </c>
      <c r="C28" s="85" t="s">
        <v>307</v>
      </c>
      <c r="D28" s="85" t="s">
        <v>251</v>
      </c>
      <c r="E28" s="85" t="s">
        <v>616</v>
      </c>
      <c r="F28" s="72" t="s">
        <v>517</v>
      </c>
      <c r="G28" s="72">
        <v>1003</v>
      </c>
      <c r="H28" s="23" t="str">
        <f t="shared" si="4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5"/>
        <v>BTTF</v>
      </c>
      <c r="N28" s="23" t="str">
        <f t="shared" si="6"/>
        <v>2050_TM151_PPA_BF_02</v>
      </c>
      <c r="O28" s="23" t="str">
        <f>VLOOKUP($G28,'PPA IDs'!$A$2:$M$95,12,0)</f>
        <v>scenario-baseline</v>
      </c>
      <c r="P28" s="23" t="str">
        <f t="shared" si="3"/>
        <v>1_Crossings3\2050_TM151_PPA_BF_02_1_Crossings3_02</v>
      </c>
    </row>
    <row r="29" spans="1:16" x14ac:dyDescent="0.25">
      <c r="A29" s="85" t="s">
        <v>597</v>
      </c>
      <c r="B29" s="88" t="s">
        <v>616</v>
      </c>
      <c r="C29" s="85" t="s">
        <v>308</v>
      </c>
      <c r="D29" s="85" t="s">
        <v>250</v>
      </c>
      <c r="E29" s="85" t="s">
        <v>596</v>
      </c>
      <c r="F29" s="72" t="s">
        <v>564</v>
      </c>
      <c r="G29" s="72">
        <v>1004</v>
      </c>
      <c r="H29" s="23" t="str">
        <f t="shared" si="4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5"/>
        <v>RTFF</v>
      </c>
      <c r="N29" s="23" t="str">
        <f t="shared" si="6"/>
        <v>2050_TM151_PPA_RT_02</v>
      </c>
      <c r="O29" s="23" t="str">
        <f>VLOOKUP($G29,'PPA IDs'!$A$2:$M$95,12,0)</f>
        <v>scenario-baseline</v>
      </c>
      <c r="P29" s="23" t="str">
        <f t="shared" si="3"/>
        <v>1_Crossings4\2050_TM151_PPA_RT_02_1_Crossings4_00</v>
      </c>
    </row>
    <row r="30" spans="1:16" x14ac:dyDescent="0.25">
      <c r="A30" s="85" t="s">
        <v>597</v>
      </c>
      <c r="B30" s="88" t="s">
        <v>616</v>
      </c>
      <c r="C30" s="85" t="s">
        <v>308</v>
      </c>
      <c r="D30" s="85" t="s">
        <v>249</v>
      </c>
      <c r="E30" s="85" t="s">
        <v>596</v>
      </c>
      <c r="F30" s="72" t="s">
        <v>565</v>
      </c>
      <c r="G30" s="72">
        <v>1004</v>
      </c>
      <c r="H30" s="23" t="str">
        <f t="shared" si="4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5"/>
        <v>CAG</v>
      </c>
      <c r="N30" s="23" t="str">
        <f t="shared" si="6"/>
        <v>2050_TM151_PPA_CG_02</v>
      </c>
      <c r="O30" s="23" t="str">
        <f>VLOOKUP($G30,'PPA IDs'!$A$2:$M$95,12,0)</f>
        <v>scenario-baseline</v>
      </c>
      <c r="P30" s="23" t="str">
        <f t="shared" si="3"/>
        <v>1_Crossings4\2050_TM151_PPA_CG_02_1_Crossings4_00</v>
      </c>
    </row>
    <row r="31" spans="1:16" x14ac:dyDescent="0.25">
      <c r="A31" s="85" t="s">
        <v>597</v>
      </c>
      <c r="B31" s="88" t="s">
        <v>616</v>
      </c>
      <c r="C31" s="85" t="s">
        <v>308</v>
      </c>
      <c r="D31" s="85" t="s">
        <v>251</v>
      </c>
      <c r="E31" s="85" t="s">
        <v>596</v>
      </c>
      <c r="F31" s="72" t="s">
        <v>566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  <c r="P31" s="23" t="str">
        <f t="shared" si="3"/>
        <v>1_Crossings4\2050_TM151_PPA_BF_02_1_Crossings4_00</v>
      </c>
    </row>
    <row r="32" spans="1:16" x14ac:dyDescent="0.25">
      <c r="A32" s="85" t="s">
        <v>597</v>
      </c>
      <c r="B32" s="88" t="s">
        <v>616</v>
      </c>
      <c r="C32" s="85" t="s">
        <v>308</v>
      </c>
      <c r="D32" s="85" t="s">
        <v>250</v>
      </c>
      <c r="E32" s="85" t="s">
        <v>620</v>
      </c>
      <c r="F32" s="72" t="s">
        <v>567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  <c r="P32" s="23" t="str">
        <f t="shared" si="3"/>
        <v>1_Crossings4\2050_TM151_PPA_RT_02_1_Crossings4_06</v>
      </c>
    </row>
    <row r="33" spans="1:16" x14ac:dyDescent="0.25">
      <c r="A33" s="85" t="s">
        <v>597</v>
      </c>
      <c r="B33" s="88" t="s">
        <v>616</v>
      </c>
      <c r="C33" s="85" t="s">
        <v>308</v>
      </c>
      <c r="D33" s="85" t="s">
        <v>249</v>
      </c>
      <c r="E33" s="85" t="s">
        <v>620</v>
      </c>
      <c r="F33" s="72" t="s">
        <v>569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  <c r="P33" s="23" t="str">
        <f t="shared" si="3"/>
        <v>1_Crossings4\2050_TM151_PPA_CG_02_1_Crossings4_06</v>
      </c>
    </row>
    <row r="34" spans="1:16" x14ac:dyDescent="0.25">
      <c r="A34" s="85" t="s">
        <v>597</v>
      </c>
      <c r="B34" s="88" t="s">
        <v>616</v>
      </c>
      <c r="C34" s="85" t="s">
        <v>308</v>
      </c>
      <c r="D34" s="85" t="s">
        <v>251</v>
      </c>
      <c r="E34" s="85" t="s">
        <v>620</v>
      </c>
      <c r="F34" s="72" t="s">
        <v>568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  <c r="P34" s="23" t="str">
        <f t="shared" si="3"/>
        <v>1_Crossings4\2050_TM151_PPA_BF_02_1_Crossings4_06</v>
      </c>
    </row>
    <row r="35" spans="1:16" x14ac:dyDescent="0.25">
      <c r="A35" s="85" t="s">
        <v>597</v>
      </c>
      <c r="B35" s="88" t="s">
        <v>616</v>
      </c>
      <c r="C35" s="85" t="s">
        <v>304</v>
      </c>
      <c r="D35" s="85" t="s">
        <v>250</v>
      </c>
      <c r="E35" s="85" t="s">
        <v>596</v>
      </c>
      <c r="F35" s="72" t="s">
        <v>570</v>
      </c>
      <c r="G35" s="72">
        <v>1005</v>
      </c>
      <c r="H35" s="23" t="str">
        <f t="shared" ref="H35:H38" si="7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8">IF(D35="RT","RTFF",IF(D35="CG","CAG","BTTF"))</f>
        <v>RTFF</v>
      </c>
      <c r="N35" s="23" t="str">
        <f t="shared" ref="N35:N38" si="9">A35&amp;"_"&amp;D35&amp;"_"&amp;B35</f>
        <v>2050_TM151_PPA_RT_02</v>
      </c>
      <c r="O35" s="23" t="str">
        <f>VLOOKUP($G35,'PPA IDs'!$A$2:$M$95,12,0)</f>
        <v>scenario-baseline</v>
      </c>
      <c r="P35" s="23" t="str">
        <f t="shared" si="3"/>
        <v>1_Crossings5\2050_TM151_PPA_RT_02_1_Crossings5_00</v>
      </c>
    </row>
    <row r="36" spans="1:16" x14ac:dyDescent="0.25">
      <c r="A36" s="85" t="s">
        <v>597</v>
      </c>
      <c r="B36" s="88" t="s">
        <v>616</v>
      </c>
      <c r="C36" s="85" t="s">
        <v>304</v>
      </c>
      <c r="D36" s="85" t="s">
        <v>249</v>
      </c>
      <c r="E36" s="85" t="s">
        <v>596</v>
      </c>
      <c r="F36" s="72" t="s">
        <v>571</v>
      </c>
      <c r="G36" s="72">
        <v>1005</v>
      </c>
      <c r="H36" s="23" t="str">
        <f t="shared" si="7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8"/>
        <v>CAG</v>
      </c>
      <c r="N36" s="23" t="str">
        <f t="shared" si="9"/>
        <v>2050_TM151_PPA_CG_02</v>
      </c>
      <c r="O36" s="23" t="str">
        <f>VLOOKUP($G36,'PPA IDs'!$A$2:$M$95,12,0)</f>
        <v>scenario-baseline</v>
      </c>
      <c r="P36" s="23" t="str">
        <f t="shared" si="3"/>
        <v>1_Crossings5\2050_TM151_PPA_CG_02_1_Crossings5_00</v>
      </c>
    </row>
    <row r="37" spans="1:16" x14ac:dyDescent="0.25">
      <c r="A37" s="85" t="s">
        <v>597</v>
      </c>
      <c r="B37" s="88" t="s">
        <v>616</v>
      </c>
      <c r="C37" s="85" t="s">
        <v>304</v>
      </c>
      <c r="D37" s="85" t="s">
        <v>251</v>
      </c>
      <c r="E37" s="85" t="s">
        <v>596</v>
      </c>
      <c r="F37" s="72" t="s">
        <v>572</v>
      </c>
      <c r="G37" s="72">
        <v>1005</v>
      </c>
      <c r="H37" s="23" t="str">
        <f t="shared" si="7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8"/>
        <v>BTTF</v>
      </c>
      <c r="N37" s="23" t="str">
        <f t="shared" si="9"/>
        <v>2050_TM151_PPA_BF_02</v>
      </c>
      <c r="O37" s="23" t="str">
        <f>VLOOKUP($G37,'PPA IDs'!$A$2:$M$95,12,0)</f>
        <v>scenario-baseline</v>
      </c>
      <c r="P37" s="23" t="str">
        <f t="shared" si="3"/>
        <v>1_Crossings5\2050_TM151_PPA_BF_02_1_Crossings5_00</v>
      </c>
    </row>
    <row r="38" spans="1:16" x14ac:dyDescent="0.25">
      <c r="A38" s="85" t="s">
        <v>597</v>
      </c>
      <c r="B38" s="88" t="s">
        <v>616</v>
      </c>
      <c r="C38" s="85" t="s">
        <v>309</v>
      </c>
      <c r="D38" s="85" t="s">
        <v>250</v>
      </c>
      <c r="E38" s="85" t="s">
        <v>596</v>
      </c>
      <c r="F38" s="72" t="s">
        <v>573</v>
      </c>
      <c r="G38" s="72">
        <v>1006</v>
      </c>
      <c r="H38" s="23" t="str">
        <f t="shared" si="7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8"/>
        <v>RTFF</v>
      </c>
      <c r="N38" s="23" t="str">
        <f t="shared" si="9"/>
        <v>2050_TM151_PPA_RT_02</v>
      </c>
      <c r="O38" s="23" t="str">
        <f>VLOOKUP($G38,'PPA IDs'!$A$2:$M$95,12,0)</f>
        <v>scenario-baseline</v>
      </c>
      <c r="P38" s="23" t="str">
        <f t="shared" si="3"/>
        <v>1_Crossings6\2050_TM151_PPA_RT_02_1_Crossings6_00</v>
      </c>
    </row>
    <row r="39" spans="1:16" x14ac:dyDescent="0.25">
      <c r="A39" s="85" t="s">
        <v>597</v>
      </c>
      <c r="B39" s="88" t="s">
        <v>616</v>
      </c>
      <c r="C39" s="85" t="s">
        <v>309</v>
      </c>
      <c r="D39" s="85" t="s">
        <v>249</v>
      </c>
      <c r="E39" s="85" t="s">
        <v>596</v>
      </c>
      <c r="F39" s="72" t="s">
        <v>574</v>
      </c>
      <c r="G39" s="72">
        <v>1006</v>
      </c>
      <c r="H39" s="23" t="str">
        <f t="shared" ref="H39:H81" si="10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118" si="11">IF(D39="RT","RTFF",IF(D39="CG","CAG","BTTF"))</f>
        <v>CAG</v>
      </c>
      <c r="N39" s="23" t="str">
        <f t="shared" ref="N39:N118" si="12">A39&amp;"_"&amp;D39&amp;"_"&amp;B39</f>
        <v>2050_TM151_PPA_CG_02</v>
      </c>
      <c r="O39" s="23" t="str">
        <f>VLOOKUP($G39,'PPA IDs'!$A$2:$M$95,12,0)</f>
        <v>scenario-baseline</v>
      </c>
      <c r="P39" s="23" t="str">
        <f t="shared" si="3"/>
        <v>1_Crossings6\2050_TM151_PPA_CG_02_1_Crossings6_00</v>
      </c>
    </row>
    <row r="40" spans="1:16" x14ac:dyDescent="0.25">
      <c r="A40" s="85" t="s">
        <v>597</v>
      </c>
      <c r="B40" s="88" t="s">
        <v>616</v>
      </c>
      <c r="C40" s="85" t="s">
        <v>309</v>
      </c>
      <c r="D40" s="85" t="s">
        <v>251</v>
      </c>
      <c r="E40" s="85" t="s">
        <v>596</v>
      </c>
      <c r="F40" s="72" t="s">
        <v>575</v>
      </c>
      <c r="G40" s="72">
        <v>1006</v>
      </c>
      <c r="H40" s="23" t="str">
        <f t="shared" si="10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1"/>
        <v>BTTF</v>
      </c>
      <c r="N40" s="23" t="str">
        <f t="shared" si="12"/>
        <v>2050_TM151_PPA_BF_02</v>
      </c>
      <c r="O40" s="23" t="str">
        <f>VLOOKUP($G40,'PPA IDs'!$A$2:$M$95,12,0)</f>
        <v>scenario-baseline</v>
      </c>
      <c r="P40" s="23" t="str">
        <f t="shared" si="3"/>
        <v>1_Crossings6\2050_TM151_PPA_BF_02_1_Crossings6_00</v>
      </c>
    </row>
    <row r="41" spans="1:16" x14ac:dyDescent="0.25">
      <c r="A41" s="85" t="s">
        <v>597</v>
      </c>
      <c r="B41" s="88" t="s">
        <v>616</v>
      </c>
      <c r="C41" s="85" t="s">
        <v>310</v>
      </c>
      <c r="D41" s="85" t="s">
        <v>250</v>
      </c>
      <c r="E41" s="85" t="s">
        <v>618</v>
      </c>
      <c r="F41" s="72" t="s">
        <v>523</v>
      </c>
      <c r="G41" s="72">
        <v>1007</v>
      </c>
      <c r="H41" s="23" t="str">
        <f t="shared" si="10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1"/>
        <v>RTFF</v>
      </c>
      <c r="N41" s="23" t="str">
        <f t="shared" si="12"/>
        <v>2050_TM151_PPA_RT_02</v>
      </c>
      <c r="O41" s="23" t="str">
        <f>VLOOKUP($G41,'PPA IDs'!$A$2:$M$95,12,0)</f>
        <v>scenario-baseline</v>
      </c>
      <c r="P41" s="23" t="str">
        <f t="shared" si="3"/>
        <v>1_Crossings7\2050_TM151_PPA_RT_02_1_Crossings7_01</v>
      </c>
    </row>
    <row r="42" spans="1:16" x14ac:dyDescent="0.25">
      <c r="A42" s="85" t="s">
        <v>597</v>
      </c>
      <c r="B42" s="88" t="s">
        <v>616</v>
      </c>
      <c r="C42" s="85" t="s">
        <v>310</v>
      </c>
      <c r="D42" s="85" t="s">
        <v>249</v>
      </c>
      <c r="E42" s="85" t="s">
        <v>618</v>
      </c>
      <c r="F42" s="72" t="s">
        <v>524</v>
      </c>
      <c r="G42" s="72">
        <v>1007</v>
      </c>
      <c r="H42" s="23" t="str">
        <f t="shared" si="10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1"/>
        <v>CAG</v>
      </c>
      <c r="N42" s="23" t="str">
        <f t="shared" si="12"/>
        <v>2050_TM151_PPA_CG_02</v>
      </c>
      <c r="O42" s="23" t="str">
        <f>VLOOKUP($G42,'PPA IDs'!$A$2:$M$95,12,0)</f>
        <v>scenario-baseline</v>
      </c>
      <c r="P42" s="23" t="str">
        <f t="shared" si="3"/>
        <v>1_Crossings7\2050_TM151_PPA_CG_02_1_Crossings7_01</v>
      </c>
    </row>
    <row r="43" spans="1:16" x14ac:dyDescent="0.25">
      <c r="A43" s="85" t="s">
        <v>597</v>
      </c>
      <c r="B43" s="88" t="s">
        <v>616</v>
      </c>
      <c r="C43" s="85" t="s">
        <v>310</v>
      </c>
      <c r="D43" s="85" t="s">
        <v>251</v>
      </c>
      <c r="E43" s="85" t="s">
        <v>619</v>
      </c>
      <c r="F43" s="72" t="s">
        <v>576</v>
      </c>
      <c r="G43" s="72">
        <v>1007</v>
      </c>
      <c r="H43" s="23" t="str">
        <f t="shared" si="10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1"/>
        <v>BTTF</v>
      </c>
      <c r="N43" s="23" t="str">
        <f t="shared" si="12"/>
        <v>2050_TM151_PPA_BF_02</v>
      </c>
      <c r="O43" s="23" t="str">
        <f>VLOOKUP($G43,'PPA IDs'!$A$2:$M$95,12,0)</f>
        <v>scenario-baseline</v>
      </c>
      <c r="P43" s="23" t="str">
        <f t="shared" si="3"/>
        <v>1_Crossings7\2050_TM151_PPA_BF_02_1_Crossings7_03</v>
      </c>
    </row>
    <row r="44" spans="1:16" x14ac:dyDescent="0.25">
      <c r="A44" s="85" t="s">
        <v>597</v>
      </c>
      <c r="B44" s="88" t="s">
        <v>616</v>
      </c>
      <c r="C44" s="85" t="s">
        <v>559</v>
      </c>
      <c r="D44" s="85" t="s">
        <v>250</v>
      </c>
      <c r="E44" s="88" t="s">
        <v>618</v>
      </c>
      <c r="F44" s="72" t="s">
        <v>648</v>
      </c>
      <c r="G44" s="75">
        <v>1008</v>
      </c>
      <c r="H44" s="23" t="str">
        <f t="shared" si="10"/>
        <v>1008_01_RT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1"/>
        <v>RTFF</v>
      </c>
      <c r="N44" s="23" t="str">
        <f t="shared" si="12"/>
        <v>2050_TM151_PPA_RT_02</v>
      </c>
      <c r="O44" s="23" t="str">
        <f>VLOOKUP($G44,'PPA IDs'!$A$2:$M$95,12,0)</f>
        <v>scenario-baseline</v>
      </c>
      <c r="P44" s="23" t="str">
        <f t="shared" si="3"/>
        <v>1_Crossings8\2050_TM151_PPA_RT_02_1_Crossings8_01</v>
      </c>
    </row>
    <row r="45" spans="1:16" x14ac:dyDescent="0.25">
      <c r="A45" s="85" t="s">
        <v>597</v>
      </c>
      <c r="B45" s="88" t="s">
        <v>616</v>
      </c>
      <c r="C45" s="85" t="s">
        <v>559</v>
      </c>
      <c r="D45" s="85" t="s">
        <v>249</v>
      </c>
      <c r="E45" s="85" t="s">
        <v>618</v>
      </c>
      <c r="F45" s="72" t="s">
        <v>577</v>
      </c>
      <c r="G45" s="75">
        <v>1008</v>
      </c>
      <c r="H45" s="23" t="str">
        <f t="shared" si="10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1"/>
        <v>CAG</v>
      </c>
      <c r="N45" s="23" t="str">
        <f t="shared" si="12"/>
        <v>2050_TM151_PPA_CG_02</v>
      </c>
      <c r="O45" s="23" t="str">
        <f>VLOOKUP($G45,'PPA IDs'!$A$2:$M$95,12,0)</f>
        <v>scenario-baseline</v>
      </c>
      <c r="P45" s="23" t="str">
        <f t="shared" si="3"/>
        <v>1_Crossings8\2050_TM151_PPA_CG_02_1_Crossings8_01</v>
      </c>
    </row>
    <row r="46" spans="1:16" x14ac:dyDescent="0.25">
      <c r="A46" s="86" t="s">
        <v>597</v>
      </c>
      <c r="B46" s="89" t="s">
        <v>616</v>
      </c>
      <c r="C46" s="86" t="s">
        <v>559</v>
      </c>
      <c r="D46" s="86" t="s">
        <v>251</v>
      </c>
      <c r="E46" s="86" t="s">
        <v>596</v>
      </c>
      <c r="F46" s="73" t="s">
        <v>561</v>
      </c>
      <c r="G46" s="76">
        <v>1008</v>
      </c>
      <c r="H46" s="90" t="str">
        <f t="shared" si="10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1"/>
        <v>BTTF</v>
      </c>
      <c r="N46" s="90" t="str">
        <f t="shared" si="12"/>
        <v>2050_TM151_PPA_BF_02</v>
      </c>
      <c r="O46" s="90" t="str">
        <f>VLOOKUP($G46,'PPA IDs'!$A$2:$M$95,12,0)</f>
        <v>scenario-baseline</v>
      </c>
      <c r="P46" s="90" t="str">
        <f t="shared" si="3"/>
        <v>1_Crossings8\2050_TM151_PPA_BF_02_1_Crossings8_00</v>
      </c>
    </row>
    <row r="47" spans="1:16" x14ac:dyDescent="0.25">
      <c r="A47" s="85" t="s">
        <v>597</v>
      </c>
      <c r="B47" s="88" t="s">
        <v>616</v>
      </c>
      <c r="C47" s="85" t="s">
        <v>306</v>
      </c>
      <c r="D47" s="87" t="s">
        <v>249</v>
      </c>
      <c r="E47" s="85" t="s">
        <v>616</v>
      </c>
      <c r="F47" s="72" t="s">
        <v>586</v>
      </c>
      <c r="G47" s="75">
        <v>1002</v>
      </c>
      <c r="H47" s="23" t="str">
        <f t="shared" si="10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1"/>
        <v>CAG</v>
      </c>
      <c r="N47" s="23" t="str">
        <f t="shared" si="12"/>
        <v>2050_TM151_PPA_CG_02</v>
      </c>
      <c r="O47" s="23" t="str">
        <f>VLOOKUP($G47,'PPA IDs'!$A$2:$M$95,12,0)</f>
        <v>scenario-baseline</v>
      </c>
      <c r="P47" s="23" t="str">
        <f t="shared" si="3"/>
        <v>1_Crossings2\2050_TM151_PPA_CG_02_1_Crossings2_02</v>
      </c>
    </row>
    <row r="48" spans="1:16" x14ac:dyDescent="0.25">
      <c r="A48" s="86" t="s">
        <v>597</v>
      </c>
      <c r="B48" s="89" t="s">
        <v>617</v>
      </c>
      <c r="C48" s="86" t="s">
        <v>306</v>
      </c>
      <c r="D48" s="92" t="s">
        <v>249</v>
      </c>
      <c r="E48" s="86" t="s">
        <v>617</v>
      </c>
      <c r="F48" s="73" t="s">
        <v>590</v>
      </c>
      <c r="G48" s="76">
        <v>1002</v>
      </c>
      <c r="H48" s="90" t="str">
        <f t="shared" si="10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1"/>
        <v>CAG</v>
      </c>
      <c r="N48" s="90" t="str">
        <f t="shared" si="12"/>
        <v>2050_TM151_PPA_CG_09</v>
      </c>
      <c r="O48" s="90" t="str">
        <f>VLOOKUP($G48,'PPA IDs'!$A$2:$M$95,12,0)</f>
        <v>scenario-baseline</v>
      </c>
      <c r="P48" s="90" t="str">
        <f t="shared" si="3"/>
        <v>1_Crossings2\2050_TM151_PPA_CG_09_1_Crossings2_09</v>
      </c>
    </row>
    <row r="49" spans="1:16" x14ac:dyDescent="0.25">
      <c r="A49" s="85" t="s">
        <v>597</v>
      </c>
      <c r="B49" s="88" t="s">
        <v>620</v>
      </c>
      <c r="C49" s="85" t="s">
        <v>305</v>
      </c>
      <c r="D49" s="85" t="s">
        <v>250</v>
      </c>
      <c r="E49" s="85" t="s">
        <v>596</v>
      </c>
      <c r="F49" s="23" t="str">
        <f t="shared" ref="F49:F69" si="13">A49&amp;"_"&amp;D49&amp;"_"&amp;B49&amp;"_"&amp;C49&amp;"_"&amp;E49</f>
        <v>2050_TM151_PPA_RT_06_1_Crossings1_00</v>
      </c>
      <c r="G49" s="72">
        <v>1001</v>
      </c>
      <c r="H49" s="23" t="str">
        <f t="shared" ref="H49:H69" si="14">G49&amp;"_"&amp;E49&amp;"_"&amp;D49</f>
        <v>1001_00_RT</v>
      </c>
      <c r="I49" s="23" t="str">
        <f>VLOOKUP(G49,'PPA IDs'!$A$2:$B$150,2,0)</f>
        <v>Crossings 1 - BART New Markets + Highway Crossing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hvy</v>
      </c>
      <c r="M49" s="23" t="str">
        <f t="shared" ref="M49:M69" si="15">IF(D49="RT","RTFF",IF(D49="CG","CAG","BTTF"))</f>
        <v>RTFF</v>
      </c>
      <c r="N49" s="23" t="str">
        <f t="shared" ref="N49:N69" si="16">A49&amp;"_"&amp;D49&amp;"_"&amp;B49</f>
        <v>2050_TM151_PPA_RT_06</v>
      </c>
      <c r="O49" s="23" t="str">
        <f>VLOOKUP($G49,'PPA IDs'!$A$2:$M$95,12,0)</f>
        <v>scenario-baseline</v>
      </c>
      <c r="P49" s="23" t="str">
        <f t="shared" ref="P49:P69" si="17">C49&amp;"\"&amp;F49</f>
        <v>1_Crossings1\2050_TM151_PPA_RT_06_1_Crossings1_00</v>
      </c>
    </row>
    <row r="50" spans="1:16" x14ac:dyDescent="0.25">
      <c r="A50" s="85" t="s">
        <v>597</v>
      </c>
      <c r="B50" s="88" t="s">
        <v>620</v>
      </c>
      <c r="C50" s="85" t="s">
        <v>306</v>
      </c>
      <c r="D50" s="85" t="s">
        <v>250</v>
      </c>
      <c r="E50" s="85" t="s">
        <v>596</v>
      </c>
      <c r="F50" s="23" t="str">
        <f t="shared" si="13"/>
        <v>2050_TM151_PPA_RT_06_1_Crossings2_00</v>
      </c>
      <c r="G50" s="72">
        <v>1002</v>
      </c>
      <c r="H50" s="23" t="str">
        <f t="shared" si="14"/>
        <v>1002_00_RT</v>
      </c>
      <c r="I50" s="23" t="str">
        <f>VLOOKUP(G50,'PPA IDs'!$A$2:$B$150,2,0)</f>
        <v>Crossings 2 - BART Mission St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hvy</v>
      </c>
      <c r="M50" s="23" t="str">
        <f t="shared" si="15"/>
        <v>RTFF</v>
      </c>
      <c r="N50" s="23" t="str">
        <f t="shared" si="16"/>
        <v>2050_TM151_PPA_RT_06</v>
      </c>
      <c r="O50" s="23" t="str">
        <f>VLOOKUP($G50,'PPA IDs'!$A$2:$M$95,12,0)</f>
        <v>scenario-baseline</v>
      </c>
      <c r="P50" s="23" t="str">
        <f t="shared" si="17"/>
        <v>1_Crossings2\2050_TM151_PPA_RT_06_1_Crossings2_00</v>
      </c>
    </row>
    <row r="51" spans="1:16" x14ac:dyDescent="0.25">
      <c r="A51" s="85" t="s">
        <v>597</v>
      </c>
      <c r="B51" s="88" t="s">
        <v>620</v>
      </c>
      <c r="C51" s="85" t="s">
        <v>307</v>
      </c>
      <c r="D51" s="85" t="s">
        <v>250</v>
      </c>
      <c r="E51" s="85" t="s">
        <v>596</v>
      </c>
      <c r="F51" s="23" t="str">
        <f t="shared" si="13"/>
        <v>2050_TM151_PPA_RT_06_1_Crossings3_00</v>
      </c>
      <c r="G51" s="72">
        <v>1003</v>
      </c>
      <c r="H51" s="23" t="str">
        <f t="shared" si="14"/>
        <v>1003_00_RT</v>
      </c>
      <c r="I51" s="23" t="str">
        <f>VLOOKUP(G51,'PPA IDs'!$A$2:$B$150,2,0)</f>
        <v>Crossings 3 - BART New Markets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hvy</v>
      </c>
      <c r="M51" s="23" t="str">
        <f t="shared" si="15"/>
        <v>RTFF</v>
      </c>
      <c r="N51" s="23" t="str">
        <f t="shared" si="16"/>
        <v>2050_TM151_PPA_RT_06</v>
      </c>
      <c r="O51" s="23" t="str">
        <f>VLOOKUP($G51,'PPA IDs'!$A$2:$M$95,12,0)</f>
        <v>scenario-baseline</v>
      </c>
      <c r="P51" s="23" t="str">
        <f t="shared" si="17"/>
        <v>1_Crossings3\2050_TM151_PPA_RT_06_1_Crossings3_00</v>
      </c>
    </row>
    <row r="52" spans="1:16" x14ac:dyDescent="0.25">
      <c r="A52" s="85" t="s">
        <v>597</v>
      </c>
      <c r="B52" s="88" t="s">
        <v>620</v>
      </c>
      <c r="C52" s="85" t="s">
        <v>304</v>
      </c>
      <c r="D52" s="85" t="s">
        <v>250</v>
      </c>
      <c r="E52" s="85" t="s">
        <v>596</v>
      </c>
      <c r="F52" s="23" t="str">
        <f t="shared" si="13"/>
        <v>2050_TM151_PPA_RT_06_1_Crossings5_00</v>
      </c>
      <c r="G52" s="72">
        <v>1005</v>
      </c>
      <c r="H52" s="23" t="str">
        <f t="shared" si="14"/>
        <v>1005_00_RT</v>
      </c>
      <c r="I52" s="23" t="str">
        <f>VLOOKUP(G52,'PPA IDs'!$A$2:$B$150,2,0)</f>
        <v>Crossings 5 - Mid-Bay Crossing</v>
      </c>
      <c r="J52" s="23" t="str">
        <f>VLOOKUP($G52,'PPA IDs'!$A$2:$K$95,9,0)</f>
        <v>various</v>
      </c>
      <c r="K52" s="23" t="str">
        <f>VLOOKUP($G52,'PPA IDs'!$A$2:$K$95,10,0)</f>
        <v>road</v>
      </c>
      <c r="L52" s="23" t="str">
        <f>VLOOKUP($G52,'PPA IDs'!$A$2:$K$95,11,0)</f>
        <v>road</v>
      </c>
      <c r="M52" s="23" t="str">
        <f t="shared" si="15"/>
        <v>RTFF</v>
      </c>
      <c r="N52" s="23" t="str">
        <f t="shared" si="16"/>
        <v>2050_TM151_PPA_RT_06</v>
      </c>
      <c r="O52" s="23" t="str">
        <f>VLOOKUP($G52,'PPA IDs'!$A$2:$M$95,12,0)</f>
        <v>scenario-baseline</v>
      </c>
      <c r="P52" s="23" t="str">
        <f t="shared" si="17"/>
        <v>1_Crossings5\2050_TM151_PPA_RT_06_1_Crossings5_00</v>
      </c>
    </row>
    <row r="53" spans="1:16" x14ac:dyDescent="0.25">
      <c r="A53" s="86" t="s">
        <v>597</v>
      </c>
      <c r="B53" s="89" t="s">
        <v>620</v>
      </c>
      <c r="C53" s="86" t="s">
        <v>309</v>
      </c>
      <c r="D53" s="86" t="s">
        <v>250</v>
      </c>
      <c r="E53" s="86" t="s">
        <v>596</v>
      </c>
      <c r="F53" s="90" t="str">
        <f t="shared" si="13"/>
        <v>2050_TM151_PPA_RT_06_1_Crossings6_00</v>
      </c>
      <c r="G53" s="73">
        <v>1006</v>
      </c>
      <c r="H53" s="90" t="str">
        <f t="shared" si="14"/>
        <v>1006_00_RT</v>
      </c>
      <c r="I53" s="90" t="str">
        <f>VLOOKUP(G53,'PPA IDs'!$A$2:$B$150,2,0)</f>
        <v>Crossings 6 - San Mateo Bridge Widening</v>
      </c>
      <c r="J53" s="90" t="str">
        <f>VLOOKUP($G53,'PPA IDs'!$A$2:$K$95,9,0)</f>
        <v>various</v>
      </c>
      <c r="K53" s="90" t="str">
        <f>VLOOKUP($G53,'PPA IDs'!$A$2:$K$95,10,0)</f>
        <v>road</v>
      </c>
      <c r="L53" s="90" t="str">
        <f>VLOOKUP($G53,'PPA IDs'!$A$2:$K$95,11,0)</f>
        <v>road</v>
      </c>
      <c r="M53" s="90" t="str">
        <f t="shared" si="15"/>
        <v>RTFF</v>
      </c>
      <c r="N53" s="90" t="str">
        <f t="shared" si="16"/>
        <v>2050_TM151_PPA_RT_06</v>
      </c>
      <c r="O53" s="90" t="str">
        <f>VLOOKUP($G53,'PPA IDs'!$A$2:$M$95,12,0)</f>
        <v>scenario-baseline</v>
      </c>
      <c r="P53" s="90" t="str">
        <f t="shared" si="17"/>
        <v>1_Crossings6\2050_TM151_PPA_RT_06_1_Crossings6_00</v>
      </c>
    </row>
    <row r="54" spans="1:16" x14ac:dyDescent="0.25">
      <c r="A54" s="85" t="s">
        <v>597</v>
      </c>
      <c r="B54" s="88" t="s">
        <v>652</v>
      </c>
      <c r="C54" s="85" t="s">
        <v>305</v>
      </c>
      <c r="D54" s="85" t="s">
        <v>250</v>
      </c>
      <c r="E54" s="85" t="s">
        <v>596</v>
      </c>
      <c r="F54" s="23" t="str">
        <f t="shared" si="13"/>
        <v>2050_TM151_PPA_RT_07_1_Crossings1_00</v>
      </c>
      <c r="G54" s="72">
        <v>1001</v>
      </c>
      <c r="H54" s="23" t="str">
        <f t="shared" si="14"/>
        <v>1001_00_RT</v>
      </c>
      <c r="I54" s="23" t="str">
        <f>VLOOKUP(G54,'PPA IDs'!$A$2:$B$150,2,0)</f>
        <v>Crossings 1 - BART New Markets + Highway Crossing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hvy</v>
      </c>
      <c r="M54" s="23" t="str">
        <f t="shared" si="15"/>
        <v>RTFF</v>
      </c>
      <c r="N54" s="23" t="str">
        <f t="shared" si="16"/>
        <v>2050_TM151_PPA_RT_07</v>
      </c>
      <c r="O54" s="23" t="str">
        <f>VLOOKUP($G54,'PPA IDs'!$A$2:$M$95,12,0)</f>
        <v>scenario-baseline</v>
      </c>
      <c r="P54" s="23" t="str">
        <f t="shared" si="17"/>
        <v>1_Crossings1\2050_TM151_PPA_RT_07_1_Crossings1_00</v>
      </c>
    </row>
    <row r="55" spans="1:16" x14ac:dyDescent="0.25">
      <c r="A55" s="85" t="s">
        <v>597</v>
      </c>
      <c r="B55" s="88" t="s">
        <v>652</v>
      </c>
      <c r="C55" s="85" t="s">
        <v>306</v>
      </c>
      <c r="D55" s="85" t="s">
        <v>250</v>
      </c>
      <c r="E55" s="85" t="s">
        <v>596</v>
      </c>
      <c r="F55" s="23" t="str">
        <f t="shared" si="13"/>
        <v>2050_TM151_PPA_RT_07_1_Crossings2_00</v>
      </c>
      <c r="G55" s="72">
        <v>1002</v>
      </c>
      <c r="H55" s="23" t="str">
        <f t="shared" si="14"/>
        <v>1002_00_RT</v>
      </c>
      <c r="I55" s="23" t="str">
        <f>VLOOKUP(G55,'PPA IDs'!$A$2:$B$150,2,0)</f>
        <v>Crossings 2 - BART Mission St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hvy</v>
      </c>
      <c r="M55" s="23" t="str">
        <f t="shared" si="15"/>
        <v>RTFF</v>
      </c>
      <c r="N55" s="23" t="str">
        <f t="shared" si="16"/>
        <v>2050_TM151_PPA_RT_07</v>
      </c>
      <c r="O55" s="23" t="str">
        <f>VLOOKUP($G55,'PPA IDs'!$A$2:$M$95,12,0)</f>
        <v>scenario-baseline</v>
      </c>
      <c r="P55" s="23" t="str">
        <f t="shared" si="17"/>
        <v>1_Crossings2\2050_TM151_PPA_RT_07_1_Crossings2_00</v>
      </c>
    </row>
    <row r="56" spans="1:16" x14ac:dyDescent="0.25">
      <c r="A56" s="85" t="s">
        <v>597</v>
      </c>
      <c r="B56" s="88" t="s">
        <v>652</v>
      </c>
      <c r="C56" s="85" t="s">
        <v>307</v>
      </c>
      <c r="D56" s="85" t="s">
        <v>250</v>
      </c>
      <c r="E56" s="88" t="s">
        <v>618</v>
      </c>
      <c r="F56" s="23" t="str">
        <f t="shared" si="13"/>
        <v>2050_TM151_PPA_RT_07_1_Crossings3_01</v>
      </c>
      <c r="G56" s="72">
        <v>1003</v>
      </c>
      <c r="H56" s="23" t="str">
        <f t="shared" si="14"/>
        <v>1003_01_RT</v>
      </c>
      <c r="I56" s="23" t="str">
        <f>VLOOKUP(G56,'PPA IDs'!$A$2:$B$150,2,0)</f>
        <v>Crossings 3 - BART New Markets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5"/>
        <v>RTFF</v>
      </c>
      <c r="N56" s="23" t="str">
        <f t="shared" si="16"/>
        <v>2050_TM151_PPA_RT_07</v>
      </c>
      <c r="O56" s="23" t="str">
        <f>VLOOKUP($G56,'PPA IDs'!$A$2:$M$95,12,0)</f>
        <v>scenario-baseline</v>
      </c>
      <c r="P56" s="23" t="str">
        <f t="shared" si="17"/>
        <v>1_Crossings3\2050_TM151_PPA_RT_07_1_Crossings3_01</v>
      </c>
    </row>
    <row r="57" spans="1:16" x14ac:dyDescent="0.25">
      <c r="A57" s="85" t="s">
        <v>597</v>
      </c>
      <c r="B57" s="88" t="s">
        <v>652</v>
      </c>
      <c r="C57" s="85" t="s">
        <v>308</v>
      </c>
      <c r="D57" s="85" t="s">
        <v>250</v>
      </c>
      <c r="E57" s="88" t="s">
        <v>618</v>
      </c>
      <c r="F57" s="23" t="str">
        <f t="shared" si="13"/>
        <v>2050_TM151_PPA_RT_07_1_Crossings4_01</v>
      </c>
      <c r="G57" s="72">
        <v>1004</v>
      </c>
      <c r="H57" s="23" t="str">
        <f t="shared" si="14"/>
        <v>1004_01_RT</v>
      </c>
      <c r="I57" s="23" t="str">
        <f>VLOOKUP(G57,'PPA IDs'!$A$2:$B$150,2,0)</f>
        <v>Crossings 4 - Regional Rail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com</v>
      </c>
      <c r="M57" s="23" t="str">
        <f t="shared" si="15"/>
        <v>RTFF</v>
      </c>
      <c r="N57" s="23" t="str">
        <f t="shared" si="16"/>
        <v>2050_TM151_PPA_RT_07</v>
      </c>
      <c r="O57" s="23" t="str">
        <f>VLOOKUP($G57,'PPA IDs'!$A$2:$M$95,12,0)</f>
        <v>scenario-baseline</v>
      </c>
      <c r="P57" s="23" t="str">
        <f t="shared" si="17"/>
        <v>1_Crossings4\2050_TM151_PPA_RT_07_1_Crossings4_01</v>
      </c>
    </row>
    <row r="58" spans="1:16" x14ac:dyDescent="0.25">
      <c r="A58" s="85" t="s">
        <v>597</v>
      </c>
      <c r="B58" s="88" t="s">
        <v>652</v>
      </c>
      <c r="C58" s="85" t="s">
        <v>308</v>
      </c>
      <c r="D58" s="85" t="s">
        <v>250</v>
      </c>
      <c r="E58" s="88" t="s">
        <v>595</v>
      </c>
      <c r="F58" s="23" t="str">
        <f t="shared" si="13"/>
        <v>2050_TM151_PPA_RT_07_1_Crossings4_05</v>
      </c>
      <c r="G58" s="72">
        <v>1004</v>
      </c>
      <c r="H58" s="23" t="str">
        <f t="shared" si="14"/>
        <v>1004_05_RT</v>
      </c>
      <c r="I58" s="80" t="s">
        <v>493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com</v>
      </c>
      <c r="M58" s="23" t="str">
        <f t="shared" si="15"/>
        <v>RTFF</v>
      </c>
      <c r="N58" s="23" t="str">
        <f t="shared" si="16"/>
        <v>2050_TM151_PPA_RT_07</v>
      </c>
      <c r="O58" s="23" t="str">
        <f>VLOOKUP($G58,'PPA IDs'!$A$2:$M$95,12,0)</f>
        <v>scenario-baseline</v>
      </c>
      <c r="P58" s="23" t="str">
        <f t="shared" si="17"/>
        <v>1_Crossings4\2050_TM151_PPA_RT_07_1_Crossings4_05</v>
      </c>
    </row>
    <row r="59" spans="1:16" x14ac:dyDescent="0.25">
      <c r="A59" s="85" t="s">
        <v>597</v>
      </c>
      <c r="B59" s="88" t="s">
        <v>652</v>
      </c>
      <c r="C59" s="85" t="s">
        <v>304</v>
      </c>
      <c r="D59" s="85" t="s">
        <v>250</v>
      </c>
      <c r="E59" s="85" t="s">
        <v>596</v>
      </c>
      <c r="F59" s="23" t="str">
        <f t="shared" si="13"/>
        <v>2050_TM151_PPA_RT_07_1_Crossings5_00</v>
      </c>
      <c r="G59" s="72">
        <v>1005</v>
      </c>
      <c r="H59" s="23" t="str">
        <f t="shared" si="14"/>
        <v>1005_00_RT</v>
      </c>
      <c r="I59" s="23" t="str">
        <f>VLOOKUP(G59,'PPA IDs'!$A$2:$B$150,2,0)</f>
        <v>Crossings 5 - Mid-Bay Crossing</v>
      </c>
      <c r="J59" s="23" t="str">
        <f>VLOOKUP($G59,'PPA IDs'!$A$2:$K$95,9,0)</f>
        <v>various</v>
      </c>
      <c r="K59" s="23" t="str">
        <f>VLOOKUP($G59,'PPA IDs'!$A$2:$K$95,10,0)</f>
        <v>road</v>
      </c>
      <c r="L59" s="23" t="str">
        <f>VLOOKUP($G59,'PPA IDs'!$A$2:$K$95,11,0)</f>
        <v>road</v>
      </c>
      <c r="M59" s="23" t="str">
        <f t="shared" si="15"/>
        <v>RTFF</v>
      </c>
      <c r="N59" s="23" t="str">
        <f t="shared" si="16"/>
        <v>2050_TM151_PPA_RT_07</v>
      </c>
      <c r="O59" s="23" t="str">
        <f>VLOOKUP($G59,'PPA IDs'!$A$2:$M$95,12,0)</f>
        <v>scenario-baseline</v>
      </c>
      <c r="P59" s="23" t="str">
        <f t="shared" si="17"/>
        <v>1_Crossings5\2050_TM151_PPA_RT_07_1_Crossings5_00</v>
      </c>
    </row>
    <row r="60" spans="1:16" x14ac:dyDescent="0.25">
      <c r="A60" s="85" t="s">
        <v>597</v>
      </c>
      <c r="B60" s="88" t="s">
        <v>652</v>
      </c>
      <c r="C60" s="85" t="s">
        <v>309</v>
      </c>
      <c r="D60" s="85" t="s">
        <v>250</v>
      </c>
      <c r="E60" s="85" t="s">
        <v>596</v>
      </c>
      <c r="F60" s="23" t="str">
        <f t="shared" si="13"/>
        <v>2050_TM151_PPA_RT_07_1_Crossings6_00</v>
      </c>
      <c r="G60" s="72">
        <v>1006</v>
      </c>
      <c r="H60" s="23" t="str">
        <f t="shared" si="14"/>
        <v>1006_00_RT</v>
      </c>
      <c r="I60" s="23" t="str">
        <f>VLOOKUP(G60,'PPA IDs'!$A$2:$B$150,2,0)</f>
        <v>Crossings 6 - San Mateo Bridge Widening</v>
      </c>
      <c r="J60" s="23" t="str">
        <f>VLOOKUP($G60,'PPA IDs'!$A$2:$K$95,9,0)</f>
        <v>various</v>
      </c>
      <c r="K60" s="23" t="str">
        <f>VLOOKUP($G60,'PPA IDs'!$A$2:$K$95,10,0)</f>
        <v>road</v>
      </c>
      <c r="L60" s="23" t="str">
        <f>VLOOKUP($G60,'PPA IDs'!$A$2:$K$95,11,0)</f>
        <v>road</v>
      </c>
      <c r="M60" s="23" t="str">
        <f t="shared" si="15"/>
        <v>RTFF</v>
      </c>
      <c r="N60" s="23" t="str">
        <f t="shared" si="16"/>
        <v>2050_TM151_PPA_RT_07</v>
      </c>
      <c r="O60" s="23" t="str">
        <f>VLOOKUP($G60,'PPA IDs'!$A$2:$M$95,12,0)</f>
        <v>scenario-baseline</v>
      </c>
      <c r="P60" s="23" t="str">
        <f t="shared" si="17"/>
        <v>1_Crossings6\2050_TM151_PPA_RT_07_1_Crossings6_00</v>
      </c>
    </row>
    <row r="61" spans="1:16" x14ac:dyDescent="0.25">
      <c r="A61" s="86" t="s">
        <v>597</v>
      </c>
      <c r="B61" s="89" t="s">
        <v>652</v>
      </c>
      <c r="C61" s="86" t="s">
        <v>310</v>
      </c>
      <c r="D61" s="86" t="s">
        <v>250</v>
      </c>
      <c r="E61" s="89" t="s">
        <v>618</v>
      </c>
      <c r="F61" s="90" t="str">
        <f t="shared" si="13"/>
        <v>2050_TM151_PPA_RT_07_1_Crossings7_01</v>
      </c>
      <c r="G61" s="73">
        <v>1007</v>
      </c>
      <c r="H61" s="90" t="str">
        <f t="shared" si="14"/>
        <v>1007_01_RT</v>
      </c>
      <c r="I61" s="90" t="str">
        <f>VLOOKUP(G61,'PPA IDs'!$A$2:$B$150,2,0)</f>
        <v>Crossings 7 - Regional Rail + BART New Markets</v>
      </c>
      <c r="J61" s="90" t="str">
        <f>VLOOKUP($G61,'PPA IDs'!$A$2:$K$95,9,0)</f>
        <v>various</v>
      </c>
      <c r="K61" s="90" t="str">
        <f>VLOOKUP($G61,'PPA IDs'!$A$2:$K$95,10,0)</f>
        <v>transit</v>
      </c>
      <c r="L61" s="90" t="str">
        <f>VLOOKUP($G61,'PPA IDs'!$A$2:$K$95,11,0)</f>
        <v>hvy</v>
      </c>
      <c r="M61" s="90" t="str">
        <f t="shared" si="15"/>
        <v>RTFF</v>
      </c>
      <c r="N61" s="90" t="str">
        <f t="shared" si="16"/>
        <v>2050_TM151_PPA_RT_07</v>
      </c>
      <c r="O61" s="90" t="str">
        <f>VLOOKUP($G61,'PPA IDs'!$A$2:$M$95,12,0)</f>
        <v>scenario-baseline</v>
      </c>
      <c r="P61" s="90" t="str">
        <f t="shared" si="17"/>
        <v>1_Crossings7\2050_TM151_PPA_RT_07_1_Crossings7_01</v>
      </c>
    </row>
    <row r="62" spans="1:16" x14ac:dyDescent="0.25">
      <c r="A62" s="85" t="s">
        <v>597</v>
      </c>
      <c r="B62" s="88" t="s">
        <v>652</v>
      </c>
      <c r="C62" s="85" t="s">
        <v>305</v>
      </c>
      <c r="D62" s="85" t="s">
        <v>249</v>
      </c>
      <c r="E62" s="88" t="s">
        <v>618</v>
      </c>
      <c r="F62" s="23" t="str">
        <f t="shared" si="13"/>
        <v>2050_TM151_PPA_CG_07_1_Crossings1_01</v>
      </c>
      <c r="G62" s="72">
        <v>1001</v>
      </c>
      <c r="H62" s="23" t="str">
        <f t="shared" si="14"/>
        <v>1001_01_CG</v>
      </c>
      <c r="I62" s="23" t="str">
        <f>VLOOKUP(G62,'PPA IDs'!$A$2:$B$150,2,0)</f>
        <v>Crossings 1 - BART New Markets + Highway Crossing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hvy</v>
      </c>
      <c r="M62" s="23" t="str">
        <f t="shared" si="15"/>
        <v>CAG</v>
      </c>
      <c r="N62" s="23" t="str">
        <f t="shared" si="16"/>
        <v>2050_TM151_PPA_CG_07</v>
      </c>
      <c r="O62" s="23" t="str">
        <f>VLOOKUP($G62,'PPA IDs'!$A$2:$M$95,12,0)</f>
        <v>scenario-baseline</v>
      </c>
      <c r="P62" s="23" t="str">
        <f t="shared" si="17"/>
        <v>1_Crossings1\2050_TM151_PPA_CG_07_1_Crossings1_01</v>
      </c>
    </row>
    <row r="63" spans="1:16" x14ac:dyDescent="0.25">
      <c r="A63" s="85" t="s">
        <v>597</v>
      </c>
      <c r="B63" s="88" t="s">
        <v>652</v>
      </c>
      <c r="C63" s="85" t="s">
        <v>306</v>
      </c>
      <c r="D63" s="85" t="s">
        <v>249</v>
      </c>
      <c r="E63" s="85" t="s">
        <v>596</v>
      </c>
      <c r="F63" s="23" t="str">
        <f t="shared" si="13"/>
        <v>2050_TM151_PPA_CG_07_1_Crossings2_00</v>
      </c>
      <c r="G63" s="72">
        <v>1002</v>
      </c>
      <c r="H63" s="23" t="str">
        <f t="shared" si="14"/>
        <v>1002_00_CG</v>
      </c>
      <c r="I63" s="23" t="str">
        <f>VLOOKUP(G63,'PPA IDs'!$A$2:$B$150,2,0)</f>
        <v>Crossings 2 - BART Mission St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hvy</v>
      </c>
      <c r="M63" s="23" t="str">
        <f t="shared" si="15"/>
        <v>CAG</v>
      </c>
      <c r="N63" s="23" t="str">
        <f t="shared" si="16"/>
        <v>2050_TM151_PPA_CG_07</v>
      </c>
      <c r="O63" s="23" t="str">
        <f>VLOOKUP($G63,'PPA IDs'!$A$2:$M$95,12,0)</f>
        <v>scenario-baseline</v>
      </c>
      <c r="P63" s="23" t="str">
        <f t="shared" si="17"/>
        <v>1_Crossings2\2050_TM151_PPA_CG_07_1_Crossings2_00</v>
      </c>
    </row>
    <row r="64" spans="1:16" x14ac:dyDescent="0.25">
      <c r="A64" s="85" t="s">
        <v>597</v>
      </c>
      <c r="B64" s="88" t="s">
        <v>652</v>
      </c>
      <c r="C64" s="85" t="s">
        <v>307</v>
      </c>
      <c r="D64" s="85" t="s">
        <v>249</v>
      </c>
      <c r="E64" s="85" t="s">
        <v>596</v>
      </c>
      <c r="F64" s="23" t="str">
        <f t="shared" si="13"/>
        <v>2050_TM151_PPA_CG_07_1_Crossings3_00</v>
      </c>
      <c r="G64" s="72">
        <v>1003</v>
      </c>
      <c r="H64" s="23" t="str">
        <f t="shared" si="14"/>
        <v>1003_00_CG</v>
      </c>
      <c r="I64" s="23" t="str">
        <f>VLOOKUP(G64,'PPA IDs'!$A$2:$B$150,2,0)</f>
        <v>Crossings 3 - BART New Markets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hvy</v>
      </c>
      <c r="M64" s="23" t="str">
        <f t="shared" si="15"/>
        <v>CAG</v>
      </c>
      <c r="N64" s="23" t="str">
        <f t="shared" si="16"/>
        <v>2050_TM151_PPA_CG_07</v>
      </c>
      <c r="O64" s="23" t="str">
        <f>VLOOKUP($G64,'PPA IDs'!$A$2:$M$95,12,0)</f>
        <v>scenario-baseline</v>
      </c>
      <c r="P64" s="23" t="str">
        <f t="shared" si="17"/>
        <v>1_Crossings3\2050_TM151_PPA_CG_07_1_Crossings3_00</v>
      </c>
    </row>
    <row r="65" spans="1:16" x14ac:dyDescent="0.25">
      <c r="A65" s="85" t="s">
        <v>597</v>
      </c>
      <c r="B65" s="88" t="s">
        <v>652</v>
      </c>
      <c r="C65" s="85" t="s">
        <v>308</v>
      </c>
      <c r="D65" s="85" t="s">
        <v>249</v>
      </c>
      <c r="E65" s="85" t="s">
        <v>596</v>
      </c>
      <c r="F65" s="23" t="str">
        <f t="shared" si="13"/>
        <v>2050_TM151_PPA_CG_07_1_Crossings4_00</v>
      </c>
      <c r="G65" s="72">
        <v>1004</v>
      </c>
      <c r="H65" s="23" t="str">
        <f t="shared" si="14"/>
        <v>1004_00_CG</v>
      </c>
      <c r="I65" s="23" t="str">
        <f>VLOOKUP(G65,'PPA IDs'!$A$2:$B$150,2,0)</f>
        <v>Crossings 4 - Regional Rail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5"/>
        <v>CAG</v>
      </c>
      <c r="N65" s="23" t="str">
        <f t="shared" si="16"/>
        <v>2050_TM151_PPA_CG_07</v>
      </c>
      <c r="O65" s="23" t="str">
        <f>VLOOKUP($G65,'PPA IDs'!$A$2:$M$95,12,0)</f>
        <v>scenario-baseline</v>
      </c>
      <c r="P65" s="23" t="str">
        <f t="shared" si="17"/>
        <v>1_Crossings4\2050_TM151_PPA_CG_07_1_Crossings4_00</v>
      </c>
    </row>
    <row r="66" spans="1:16" x14ac:dyDescent="0.25">
      <c r="A66" s="85" t="s">
        <v>597</v>
      </c>
      <c r="B66" s="88" t="s">
        <v>652</v>
      </c>
      <c r="C66" s="85" t="s">
        <v>308</v>
      </c>
      <c r="D66" s="85" t="s">
        <v>249</v>
      </c>
      <c r="E66" s="88" t="s">
        <v>620</v>
      </c>
      <c r="F66" s="23" t="str">
        <f t="shared" si="13"/>
        <v>2050_TM151_PPA_CG_07_1_Crossings4_06</v>
      </c>
      <c r="G66" s="72">
        <v>1004</v>
      </c>
      <c r="H66" s="23" t="str">
        <f t="shared" si="14"/>
        <v>1004_06_CG</v>
      </c>
      <c r="I66" s="80" t="s">
        <v>493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5"/>
        <v>CAG</v>
      </c>
      <c r="N66" s="23" t="str">
        <f t="shared" si="16"/>
        <v>2050_TM151_PPA_CG_07</v>
      </c>
      <c r="O66" s="23" t="str">
        <f>VLOOKUP($G66,'PPA IDs'!$A$2:$M$95,12,0)</f>
        <v>scenario-baseline</v>
      </c>
      <c r="P66" s="23" t="str">
        <f t="shared" si="17"/>
        <v>1_Crossings4\2050_TM151_PPA_CG_07_1_Crossings4_06</v>
      </c>
    </row>
    <row r="67" spans="1:16" x14ac:dyDescent="0.25">
      <c r="A67" s="85" t="s">
        <v>597</v>
      </c>
      <c r="B67" s="88" t="s">
        <v>652</v>
      </c>
      <c r="C67" s="85" t="s">
        <v>304</v>
      </c>
      <c r="D67" s="85" t="s">
        <v>249</v>
      </c>
      <c r="E67" s="85" t="s">
        <v>596</v>
      </c>
      <c r="F67" s="23" t="str">
        <f t="shared" si="13"/>
        <v>2050_TM151_PPA_CG_07_1_Crossings5_00</v>
      </c>
      <c r="G67" s="72">
        <v>1005</v>
      </c>
      <c r="H67" s="23" t="str">
        <f t="shared" si="14"/>
        <v>1005_00_CG</v>
      </c>
      <c r="I67" s="23" t="str">
        <f>VLOOKUP(G67,'PPA IDs'!$A$2:$B$150,2,0)</f>
        <v>Crossings 5 - Mid-Bay Crossing</v>
      </c>
      <c r="J67" s="23" t="str">
        <f>VLOOKUP($G67,'PPA IDs'!$A$2:$K$95,9,0)</f>
        <v>various</v>
      </c>
      <c r="K67" s="23" t="str">
        <f>VLOOKUP($G67,'PPA IDs'!$A$2:$K$95,10,0)</f>
        <v>road</v>
      </c>
      <c r="L67" s="23" t="str">
        <f>VLOOKUP($G67,'PPA IDs'!$A$2:$K$95,11,0)</f>
        <v>road</v>
      </c>
      <c r="M67" s="23" t="str">
        <f t="shared" si="15"/>
        <v>CAG</v>
      </c>
      <c r="N67" s="23" t="str">
        <f t="shared" si="16"/>
        <v>2050_TM151_PPA_CG_07</v>
      </c>
      <c r="O67" s="23" t="str">
        <f>VLOOKUP($G67,'PPA IDs'!$A$2:$M$95,12,0)</f>
        <v>scenario-baseline</v>
      </c>
      <c r="P67" s="23" t="str">
        <f t="shared" si="17"/>
        <v>1_Crossings5\2050_TM151_PPA_CG_07_1_Crossings5_00</v>
      </c>
    </row>
    <row r="68" spans="1:16" x14ac:dyDescent="0.25">
      <c r="A68" s="85" t="s">
        <v>597</v>
      </c>
      <c r="B68" s="88" t="s">
        <v>652</v>
      </c>
      <c r="C68" s="85" t="s">
        <v>309</v>
      </c>
      <c r="D68" s="85" t="s">
        <v>249</v>
      </c>
      <c r="E68" s="85" t="s">
        <v>596</v>
      </c>
      <c r="F68" s="23" t="str">
        <f t="shared" si="13"/>
        <v>2050_TM151_PPA_CG_07_1_Crossings6_00</v>
      </c>
      <c r="G68" s="72">
        <v>1006</v>
      </c>
      <c r="H68" s="23" t="str">
        <f t="shared" si="14"/>
        <v>1006_00_CG</v>
      </c>
      <c r="I68" s="23" t="str">
        <f>VLOOKUP(G68,'PPA IDs'!$A$2:$B$150,2,0)</f>
        <v>Crossings 6 - San Mateo Bridge Widening</v>
      </c>
      <c r="J68" s="23" t="str">
        <f>VLOOKUP($G68,'PPA IDs'!$A$2:$K$95,9,0)</f>
        <v>various</v>
      </c>
      <c r="K68" s="23" t="str">
        <f>VLOOKUP($G68,'PPA IDs'!$A$2:$K$95,10,0)</f>
        <v>road</v>
      </c>
      <c r="L68" s="23" t="str">
        <f>VLOOKUP($G68,'PPA IDs'!$A$2:$K$95,11,0)</f>
        <v>road</v>
      </c>
      <c r="M68" s="23" t="str">
        <f t="shared" si="15"/>
        <v>CAG</v>
      </c>
      <c r="N68" s="23" t="str">
        <f t="shared" si="16"/>
        <v>2050_TM151_PPA_CG_07</v>
      </c>
      <c r="O68" s="23" t="str">
        <f>VLOOKUP($G68,'PPA IDs'!$A$2:$M$95,12,0)</f>
        <v>scenario-baseline</v>
      </c>
      <c r="P68" s="23" t="str">
        <f t="shared" si="17"/>
        <v>1_Crossings6\2050_TM151_PPA_CG_07_1_Crossings6_00</v>
      </c>
    </row>
    <row r="69" spans="1:16" x14ac:dyDescent="0.25">
      <c r="A69" s="86" t="s">
        <v>597</v>
      </c>
      <c r="B69" s="89" t="s">
        <v>652</v>
      </c>
      <c r="C69" s="86" t="s">
        <v>310</v>
      </c>
      <c r="D69" s="86" t="s">
        <v>249</v>
      </c>
      <c r="E69" s="86" t="s">
        <v>596</v>
      </c>
      <c r="F69" s="90" t="str">
        <f t="shared" si="13"/>
        <v>2050_TM151_PPA_CG_07_1_Crossings7_00</v>
      </c>
      <c r="G69" s="73">
        <v>1007</v>
      </c>
      <c r="H69" s="90" t="str">
        <f t="shared" si="14"/>
        <v>1007_00_CG</v>
      </c>
      <c r="I69" s="90" t="str">
        <f>VLOOKUP(G69,'PPA IDs'!$A$2:$B$150,2,0)</f>
        <v>Crossings 7 - Regional Rail + BART New Markets</v>
      </c>
      <c r="J69" s="90" t="str">
        <f>VLOOKUP($G69,'PPA IDs'!$A$2:$K$95,9,0)</f>
        <v>various</v>
      </c>
      <c r="K69" s="90" t="str">
        <f>VLOOKUP($G69,'PPA IDs'!$A$2:$K$95,10,0)</f>
        <v>transit</v>
      </c>
      <c r="L69" s="90" t="str">
        <f>VLOOKUP($G69,'PPA IDs'!$A$2:$K$95,11,0)</f>
        <v>hvy</v>
      </c>
      <c r="M69" s="90" t="str">
        <f t="shared" si="15"/>
        <v>CAG</v>
      </c>
      <c r="N69" s="90" t="str">
        <f t="shared" si="16"/>
        <v>2050_TM151_PPA_CG_07</v>
      </c>
      <c r="O69" s="90" t="str">
        <f>VLOOKUP($G69,'PPA IDs'!$A$2:$M$95,12,0)</f>
        <v>scenario-baseline</v>
      </c>
      <c r="P69" s="90" t="str">
        <f t="shared" si="17"/>
        <v>1_Crossings7\2050_TM151_PPA_CG_07_1_Crossings7_00</v>
      </c>
    </row>
    <row r="70" spans="1:16" x14ac:dyDescent="0.25">
      <c r="A70" s="85" t="s">
        <v>597</v>
      </c>
      <c r="B70" s="88" t="s">
        <v>652</v>
      </c>
      <c r="C70" s="85" t="s">
        <v>305</v>
      </c>
      <c r="D70" s="85" t="s">
        <v>251</v>
      </c>
      <c r="E70" s="88" t="s">
        <v>618</v>
      </c>
      <c r="F70" s="23" t="str">
        <f t="shared" ref="F70:F80" si="18">A70&amp;"_"&amp;D70&amp;"_"&amp;B70&amp;"_"&amp;C70&amp;"_"&amp;E70</f>
        <v>2050_TM151_PPA_BF_07_1_Crossings1_01</v>
      </c>
      <c r="G70" s="72">
        <v>1001</v>
      </c>
      <c r="H70" s="23" t="str">
        <f t="shared" ref="H70:H80" si="19">G70&amp;"_"&amp;E70&amp;"_"&amp;D70</f>
        <v>1001_01_BF</v>
      </c>
      <c r="I70" s="23" t="str">
        <f>VLOOKUP(G70,'PPA IDs'!$A$2:$B$150,2,0)</f>
        <v>Crossings 1 - BART New Markets + Highway Crossing</v>
      </c>
      <c r="J70" s="23" t="str">
        <f>VLOOKUP($G70,'PPA IDs'!$A$2:$K$95,9,0)</f>
        <v>various</v>
      </c>
      <c r="K70" s="23" t="str">
        <f>VLOOKUP($G70,'PPA IDs'!$A$2:$K$95,10,0)</f>
        <v>transit</v>
      </c>
      <c r="L70" s="23" t="str">
        <f>VLOOKUP($G70,'PPA IDs'!$A$2:$K$95,11,0)</f>
        <v>hvy</v>
      </c>
      <c r="M70" s="23" t="str">
        <f t="shared" ref="M70:M80" si="20">IF(D70="RT","RTFF",IF(D70="CG","CAG","BTTF"))</f>
        <v>BTTF</v>
      </c>
      <c r="N70" s="23" t="str">
        <f t="shared" ref="N70:N80" si="21">A70&amp;"_"&amp;D70&amp;"_"&amp;B70</f>
        <v>2050_TM151_PPA_BF_07</v>
      </c>
      <c r="O70" s="23" t="str">
        <f>VLOOKUP($G70,'PPA IDs'!$A$2:$M$95,12,0)</f>
        <v>scenario-baseline</v>
      </c>
      <c r="P70" s="23" t="str">
        <f t="shared" ref="P70:P80" si="22">C70&amp;"\"&amp;F70</f>
        <v>1_Crossings1\2050_TM151_PPA_BF_07_1_Crossings1_01</v>
      </c>
    </row>
    <row r="71" spans="1:16" x14ac:dyDescent="0.25">
      <c r="A71" s="85" t="s">
        <v>597</v>
      </c>
      <c r="B71" s="88" t="s">
        <v>652</v>
      </c>
      <c r="C71" s="85" t="s">
        <v>306</v>
      </c>
      <c r="D71" s="85" t="s">
        <v>251</v>
      </c>
      <c r="E71" s="85" t="s">
        <v>596</v>
      </c>
      <c r="F71" s="23" t="str">
        <f t="shared" si="18"/>
        <v>2050_TM151_PPA_BF_07_1_Crossings2_00</v>
      </c>
      <c r="G71" s="72">
        <v>1002</v>
      </c>
      <c r="H71" s="23" t="str">
        <f t="shared" si="19"/>
        <v>1002_00_BF</v>
      </c>
      <c r="I71" s="23" t="str">
        <f>VLOOKUP(G71,'PPA IDs'!$A$2:$B$150,2,0)</f>
        <v>Crossings 2 - BART Mission St</v>
      </c>
      <c r="J71" s="23" t="str">
        <f>VLOOKUP($G71,'PPA IDs'!$A$2:$K$95,9,0)</f>
        <v>various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20"/>
        <v>BTTF</v>
      </c>
      <c r="N71" s="23" t="str">
        <f t="shared" si="21"/>
        <v>2050_TM151_PPA_BF_07</v>
      </c>
      <c r="O71" s="23" t="str">
        <f>VLOOKUP($G71,'PPA IDs'!$A$2:$M$95,12,0)</f>
        <v>scenario-baseline</v>
      </c>
      <c r="P71" s="23" t="str">
        <f t="shared" si="22"/>
        <v>1_Crossings2\2050_TM151_PPA_BF_07_1_Crossings2_00</v>
      </c>
    </row>
    <row r="72" spans="1:16" x14ac:dyDescent="0.25">
      <c r="A72" s="85" t="s">
        <v>597</v>
      </c>
      <c r="B72" s="88" t="s">
        <v>652</v>
      </c>
      <c r="C72" s="85" t="s">
        <v>307</v>
      </c>
      <c r="D72" s="85" t="s">
        <v>251</v>
      </c>
      <c r="E72" s="85" t="s">
        <v>596</v>
      </c>
      <c r="F72" s="23" t="str">
        <f t="shared" si="18"/>
        <v>2050_TM151_PPA_BF_07_1_Crossings3_00</v>
      </c>
      <c r="G72" s="72">
        <v>1003</v>
      </c>
      <c r="H72" s="23" t="str">
        <f t="shared" si="19"/>
        <v>1003_00_BF</v>
      </c>
      <c r="I72" s="23" t="str">
        <f>VLOOKUP(G72,'PPA IDs'!$A$2:$B$150,2,0)</f>
        <v>Crossings 3 - BART New Markets</v>
      </c>
      <c r="J72" s="23" t="str">
        <f>VLOOKUP($G72,'PPA IDs'!$A$2:$K$95,9,0)</f>
        <v>various</v>
      </c>
      <c r="K72" s="23" t="str">
        <f>VLOOKUP($G72,'PPA IDs'!$A$2:$K$95,10,0)</f>
        <v>transit</v>
      </c>
      <c r="L72" s="23" t="str">
        <f>VLOOKUP($G72,'PPA IDs'!$A$2:$K$95,11,0)</f>
        <v>hvy</v>
      </c>
      <c r="M72" s="23" t="str">
        <f t="shared" si="20"/>
        <v>BTTF</v>
      </c>
      <c r="N72" s="23" t="str">
        <f t="shared" si="21"/>
        <v>2050_TM151_PPA_BF_07</v>
      </c>
      <c r="O72" s="23" t="str">
        <f>VLOOKUP($G72,'PPA IDs'!$A$2:$M$95,12,0)</f>
        <v>scenario-baseline</v>
      </c>
      <c r="P72" s="23" t="str">
        <f t="shared" si="22"/>
        <v>1_Crossings3\2050_TM151_PPA_BF_07_1_Crossings3_00</v>
      </c>
    </row>
    <row r="73" spans="1:16" x14ac:dyDescent="0.25">
      <c r="A73" s="85" t="s">
        <v>597</v>
      </c>
      <c r="B73" s="88" t="s">
        <v>652</v>
      </c>
      <c r="C73" s="85" t="s">
        <v>308</v>
      </c>
      <c r="D73" s="85" t="s">
        <v>251</v>
      </c>
      <c r="E73" s="85" t="s">
        <v>596</v>
      </c>
      <c r="F73" s="23" t="str">
        <f t="shared" si="18"/>
        <v>2050_TM151_PPA_BF_07_1_Crossings4_00</v>
      </c>
      <c r="G73" s="72">
        <v>1004</v>
      </c>
      <c r="H73" s="23" t="str">
        <f t="shared" si="19"/>
        <v>1004_00_BF</v>
      </c>
      <c r="I73" s="23" t="str">
        <f>VLOOKUP(G73,'PPA IDs'!$A$2:$B$150,2,0)</f>
        <v>Crossings 4 - Regional Rail</v>
      </c>
      <c r="J73" s="23" t="str">
        <f>VLOOKUP($G73,'PPA IDs'!$A$2:$K$95,9,0)</f>
        <v>various</v>
      </c>
      <c r="K73" s="23" t="str">
        <f>VLOOKUP($G73,'PPA IDs'!$A$2:$K$95,10,0)</f>
        <v>transit</v>
      </c>
      <c r="L73" s="23" t="str">
        <f>VLOOKUP($G73,'PPA IDs'!$A$2:$K$95,11,0)</f>
        <v>com</v>
      </c>
      <c r="M73" s="23" t="str">
        <f t="shared" si="20"/>
        <v>BTTF</v>
      </c>
      <c r="N73" s="23" t="str">
        <f t="shared" si="21"/>
        <v>2050_TM151_PPA_BF_07</v>
      </c>
      <c r="O73" s="23" t="str">
        <f>VLOOKUP($G73,'PPA IDs'!$A$2:$M$95,12,0)</f>
        <v>scenario-baseline</v>
      </c>
      <c r="P73" s="23" t="str">
        <f t="shared" si="22"/>
        <v>1_Crossings4\2050_TM151_PPA_BF_07_1_Crossings4_00</v>
      </c>
    </row>
    <row r="74" spans="1:16" x14ac:dyDescent="0.25">
      <c r="A74" s="85" t="s">
        <v>597</v>
      </c>
      <c r="B74" s="88" t="s">
        <v>652</v>
      </c>
      <c r="C74" s="85" t="s">
        <v>308</v>
      </c>
      <c r="D74" s="85" t="s">
        <v>251</v>
      </c>
      <c r="E74" s="88" t="s">
        <v>620</v>
      </c>
      <c r="F74" s="23" t="str">
        <f t="shared" si="18"/>
        <v>2050_TM151_PPA_BF_07_1_Crossings4_06</v>
      </c>
      <c r="G74" s="72">
        <v>1004</v>
      </c>
      <c r="H74" s="23" t="str">
        <f t="shared" si="19"/>
        <v>1004_06_BF</v>
      </c>
      <c r="I74" s="80" t="s">
        <v>493</v>
      </c>
      <c r="J74" s="23" t="str">
        <f>VLOOKUP($G74,'PPA IDs'!$A$2:$K$95,9,0)</f>
        <v>various</v>
      </c>
      <c r="K74" s="23" t="str">
        <f>VLOOKUP($G74,'PPA IDs'!$A$2:$K$95,10,0)</f>
        <v>transit</v>
      </c>
      <c r="L74" s="23" t="str">
        <f>VLOOKUP($G74,'PPA IDs'!$A$2:$K$95,11,0)</f>
        <v>com</v>
      </c>
      <c r="M74" s="23" t="str">
        <f t="shared" si="20"/>
        <v>BTTF</v>
      </c>
      <c r="N74" s="23" t="str">
        <f t="shared" si="21"/>
        <v>2050_TM151_PPA_BF_07</v>
      </c>
      <c r="O74" s="23" t="str">
        <f>VLOOKUP($G74,'PPA IDs'!$A$2:$M$95,12,0)</f>
        <v>scenario-baseline</v>
      </c>
      <c r="P74" s="23" t="str">
        <f t="shared" si="22"/>
        <v>1_Crossings4\2050_TM151_PPA_BF_07_1_Crossings4_06</v>
      </c>
    </row>
    <row r="75" spans="1:16" x14ac:dyDescent="0.25">
      <c r="A75" s="85" t="s">
        <v>597</v>
      </c>
      <c r="B75" s="88" t="s">
        <v>652</v>
      </c>
      <c r="C75" s="85" t="s">
        <v>304</v>
      </c>
      <c r="D75" s="85" t="s">
        <v>251</v>
      </c>
      <c r="E75" s="85" t="s">
        <v>596</v>
      </c>
      <c r="F75" s="23" t="str">
        <f t="shared" si="18"/>
        <v>2050_TM151_PPA_BF_07_1_Crossings5_00</v>
      </c>
      <c r="G75" s="72">
        <v>1005</v>
      </c>
      <c r="H75" s="23" t="str">
        <f t="shared" si="19"/>
        <v>1005_00_BF</v>
      </c>
      <c r="I75" s="23" t="str">
        <f>VLOOKUP(G75,'PPA IDs'!$A$2:$B$150,2,0)</f>
        <v>Crossings 5 - Mid-Bay Crossing</v>
      </c>
      <c r="J75" s="23" t="str">
        <f>VLOOKUP($G75,'PPA IDs'!$A$2:$K$95,9,0)</f>
        <v>various</v>
      </c>
      <c r="K75" s="23" t="str">
        <f>VLOOKUP($G75,'PPA IDs'!$A$2:$K$95,10,0)</f>
        <v>road</v>
      </c>
      <c r="L75" s="23" t="str">
        <f>VLOOKUP($G75,'PPA IDs'!$A$2:$K$95,11,0)</f>
        <v>road</v>
      </c>
      <c r="M75" s="23" t="str">
        <f t="shared" si="20"/>
        <v>BTTF</v>
      </c>
      <c r="N75" s="23" t="str">
        <f t="shared" si="21"/>
        <v>2050_TM151_PPA_BF_07</v>
      </c>
      <c r="O75" s="23" t="str">
        <f>VLOOKUP($G75,'PPA IDs'!$A$2:$M$95,12,0)</f>
        <v>scenario-baseline</v>
      </c>
      <c r="P75" s="23" t="str">
        <f t="shared" si="22"/>
        <v>1_Crossings5\2050_TM151_PPA_BF_07_1_Crossings5_00</v>
      </c>
    </row>
    <row r="76" spans="1:16" x14ac:dyDescent="0.25">
      <c r="A76" s="85" t="s">
        <v>597</v>
      </c>
      <c r="B76" s="88" t="s">
        <v>652</v>
      </c>
      <c r="C76" s="85" t="s">
        <v>309</v>
      </c>
      <c r="D76" s="85" t="s">
        <v>251</v>
      </c>
      <c r="E76" s="85" t="s">
        <v>596</v>
      </c>
      <c r="F76" s="23" t="str">
        <f t="shared" si="18"/>
        <v>2050_TM151_PPA_BF_07_1_Crossings6_00</v>
      </c>
      <c r="G76" s="72">
        <v>1006</v>
      </c>
      <c r="H76" s="23" t="str">
        <f t="shared" si="19"/>
        <v>1006_00_BF</v>
      </c>
      <c r="I76" s="23" t="str">
        <f>VLOOKUP(G76,'PPA IDs'!$A$2:$B$150,2,0)</f>
        <v>Crossings 6 - San Mateo Bridge Widening</v>
      </c>
      <c r="J76" s="23" t="str">
        <f>VLOOKUP($G76,'PPA IDs'!$A$2:$K$95,9,0)</f>
        <v>various</v>
      </c>
      <c r="K76" s="23" t="str">
        <f>VLOOKUP($G76,'PPA IDs'!$A$2:$K$95,10,0)</f>
        <v>road</v>
      </c>
      <c r="L76" s="23" t="str">
        <f>VLOOKUP($G76,'PPA IDs'!$A$2:$K$95,11,0)</f>
        <v>road</v>
      </c>
      <c r="M76" s="23" t="str">
        <f t="shared" si="20"/>
        <v>BTTF</v>
      </c>
      <c r="N76" s="23" t="str">
        <f t="shared" si="21"/>
        <v>2050_TM151_PPA_BF_07</v>
      </c>
      <c r="O76" s="23" t="str">
        <f>VLOOKUP($G76,'PPA IDs'!$A$2:$M$95,12,0)</f>
        <v>scenario-baseline</v>
      </c>
      <c r="P76" s="23" t="str">
        <f t="shared" si="22"/>
        <v>1_Crossings6\2050_TM151_PPA_BF_07_1_Crossings6_00</v>
      </c>
    </row>
    <row r="77" spans="1:16" x14ac:dyDescent="0.25">
      <c r="A77" s="86" t="s">
        <v>597</v>
      </c>
      <c r="B77" s="89" t="s">
        <v>652</v>
      </c>
      <c r="C77" s="86" t="s">
        <v>310</v>
      </c>
      <c r="D77" s="86" t="s">
        <v>251</v>
      </c>
      <c r="E77" s="86" t="s">
        <v>596</v>
      </c>
      <c r="F77" s="90" t="str">
        <f t="shared" si="18"/>
        <v>2050_TM151_PPA_BF_07_1_Crossings7_00</v>
      </c>
      <c r="G77" s="73">
        <v>1007</v>
      </c>
      <c r="H77" s="90" t="str">
        <f t="shared" si="19"/>
        <v>1007_00_BF</v>
      </c>
      <c r="I77" s="90" t="str">
        <f>VLOOKUP(G77,'PPA IDs'!$A$2:$B$150,2,0)</f>
        <v>Crossings 7 - Regional Rail + BART New Markets</v>
      </c>
      <c r="J77" s="90" t="str">
        <f>VLOOKUP($G77,'PPA IDs'!$A$2:$K$95,9,0)</f>
        <v>various</v>
      </c>
      <c r="K77" s="90" t="str">
        <f>VLOOKUP($G77,'PPA IDs'!$A$2:$K$95,10,0)</f>
        <v>transit</v>
      </c>
      <c r="L77" s="90" t="str">
        <f>VLOOKUP($G77,'PPA IDs'!$A$2:$K$95,11,0)</f>
        <v>hvy</v>
      </c>
      <c r="M77" s="90" t="str">
        <f t="shared" si="20"/>
        <v>BTTF</v>
      </c>
      <c r="N77" s="90" t="str">
        <f t="shared" si="21"/>
        <v>2050_TM151_PPA_BF_07</v>
      </c>
      <c r="O77" s="90" t="str">
        <f>VLOOKUP($G77,'PPA IDs'!$A$2:$M$95,12,0)</f>
        <v>scenario-baseline</v>
      </c>
      <c r="P77" s="90" t="str">
        <f t="shared" si="22"/>
        <v>1_Crossings7\2050_TM151_PPA_BF_07_1_Crossings7_00</v>
      </c>
    </row>
    <row r="78" spans="1:16" x14ac:dyDescent="0.25">
      <c r="A78" s="85" t="s">
        <v>597</v>
      </c>
      <c r="B78" s="88" t="s">
        <v>652</v>
      </c>
      <c r="C78" s="85" t="s">
        <v>559</v>
      </c>
      <c r="D78" s="85" t="s">
        <v>250</v>
      </c>
      <c r="E78" s="88" t="s">
        <v>596</v>
      </c>
      <c r="F78" s="23" t="str">
        <f t="shared" si="18"/>
        <v>2050_TM151_PPA_RT_07_1_Crossings8_00</v>
      </c>
      <c r="G78" s="75">
        <v>1008</v>
      </c>
      <c r="H78" s="23" t="str">
        <f t="shared" si="19"/>
        <v>1008_00_RT</v>
      </c>
      <c r="I78" s="23" t="str">
        <f>VLOOKUP(G78,'PPA IDs'!$A$2:$B$150,2,0)</f>
        <v>Crossings 8 - Southern Crossing Bridge</v>
      </c>
      <c r="J78" s="23" t="str">
        <f>VLOOKUP($G78,'PPA IDs'!$A$2:$K$95,9,0)</f>
        <v>various</v>
      </c>
      <c r="K78" s="23" t="str">
        <f>VLOOKUP($G78,'PPA IDs'!$A$2:$K$95,10,0)</f>
        <v>transit</v>
      </c>
      <c r="L78" s="23" t="str">
        <f>VLOOKUP($G78,'PPA IDs'!$A$2:$K$95,11,0)</f>
        <v>hvy</v>
      </c>
      <c r="M78" s="23" t="str">
        <f t="shared" si="20"/>
        <v>RTFF</v>
      </c>
      <c r="N78" s="23" t="str">
        <f t="shared" si="21"/>
        <v>2050_TM151_PPA_RT_07</v>
      </c>
      <c r="O78" s="23" t="str">
        <f>VLOOKUP($G78,'PPA IDs'!$A$2:$M$95,12,0)</f>
        <v>scenario-baseline</v>
      </c>
      <c r="P78" s="23" t="str">
        <f t="shared" si="22"/>
        <v>1_Crossings8\2050_TM151_PPA_RT_07_1_Crossings8_00</v>
      </c>
    </row>
    <row r="79" spans="1:16" x14ac:dyDescent="0.25">
      <c r="A79" s="85" t="s">
        <v>597</v>
      </c>
      <c r="B79" s="88" t="s">
        <v>652</v>
      </c>
      <c r="C79" s="85" t="s">
        <v>559</v>
      </c>
      <c r="D79" s="85" t="s">
        <v>249</v>
      </c>
      <c r="E79" s="88" t="s">
        <v>596</v>
      </c>
      <c r="F79" s="23" t="str">
        <f t="shared" si="18"/>
        <v>2050_TM151_PPA_CG_07_1_Crossings8_00</v>
      </c>
      <c r="G79" s="75">
        <v>1008</v>
      </c>
      <c r="H79" s="23" t="str">
        <f t="shared" si="19"/>
        <v>1008_00_CG</v>
      </c>
      <c r="I79" s="23" t="str">
        <f>VLOOKUP(G79,'PPA IDs'!$A$2:$B$150,2,0)</f>
        <v>Crossings 8 - Southern Crossing Bridge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hvy</v>
      </c>
      <c r="M79" s="23" t="str">
        <f t="shared" si="20"/>
        <v>CAG</v>
      </c>
      <c r="N79" s="23" t="str">
        <f t="shared" si="21"/>
        <v>2050_TM151_PPA_CG_07</v>
      </c>
      <c r="O79" s="23" t="str">
        <f>VLOOKUP($G79,'PPA IDs'!$A$2:$M$95,12,0)</f>
        <v>scenario-baseline</v>
      </c>
      <c r="P79" s="23" t="str">
        <f t="shared" si="22"/>
        <v>1_Crossings8\2050_TM151_PPA_CG_07_1_Crossings8_00</v>
      </c>
    </row>
    <row r="80" spans="1:16" x14ac:dyDescent="0.25">
      <c r="A80" s="86" t="s">
        <v>597</v>
      </c>
      <c r="B80" s="89" t="s">
        <v>652</v>
      </c>
      <c r="C80" s="86" t="s">
        <v>559</v>
      </c>
      <c r="D80" s="86" t="s">
        <v>251</v>
      </c>
      <c r="E80" s="86" t="s">
        <v>596</v>
      </c>
      <c r="F80" s="90" t="str">
        <f t="shared" si="18"/>
        <v>2050_TM151_PPA_BF_07_1_Crossings8_00</v>
      </c>
      <c r="G80" s="76">
        <v>1008</v>
      </c>
      <c r="H80" s="90" t="str">
        <f t="shared" si="19"/>
        <v>1008_00_BF</v>
      </c>
      <c r="I80" s="90" t="str">
        <f>VLOOKUP(G80,'PPA IDs'!$A$2:$B$150,2,0)</f>
        <v>Crossings 8 - Southern Crossing Bridge</v>
      </c>
      <c r="J80" s="90" t="str">
        <f>VLOOKUP($G80,'PPA IDs'!$A$2:$K$95,9,0)</f>
        <v>various</v>
      </c>
      <c r="K80" s="90" t="str">
        <f>VLOOKUP($G80,'PPA IDs'!$A$2:$K$95,10,0)</f>
        <v>transit</v>
      </c>
      <c r="L80" s="90" t="str">
        <f>VLOOKUP($G80,'PPA IDs'!$A$2:$K$95,11,0)</f>
        <v>hvy</v>
      </c>
      <c r="M80" s="90" t="str">
        <f t="shared" si="20"/>
        <v>BTTF</v>
      </c>
      <c r="N80" s="90" t="str">
        <f t="shared" si="21"/>
        <v>2050_TM151_PPA_BF_07</v>
      </c>
      <c r="O80" s="90" t="str">
        <f>VLOOKUP($G80,'PPA IDs'!$A$2:$M$95,12,0)</f>
        <v>scenario-baseline</v>
      </c>
      <c r="P80" s="90" t="str">
        <f t="shared" si="22"/>
        <v>1_Crossings8\2050_TM151_PPA_BF_07_1_Crossings8_00</v>
      </c>
    </row>
    <row r="81" spans="1:16" x14ac:dyDescent="0.25">
      <c r="A81" s="85" t="s">
        <v>597</v>
      </c>
      <c r="B81" s="88" t="s">
        <v>616</v>
      </c>
      <c r="C81" s="85" t="s">
        <v>540</v>
      </c>
      <c r="D81" s="85" t="s">
        <v>250</v>
      </c>
      <c r="E81" s="85" t="s">
        <v>596</v>
      </c>
      <c r="F81" s="23" t="str">
        <f t="shared" ref="F81:F118" si="23">A81&amp;"_"&amp;D81&amp;"_"&amp;B81&amp;"_"&amp;C81&amp;"_"&amp;E81</f>
        <v>2050_TM151_PPA_RT_02_21021_El_Camino_Real_BRT_test_00</v>
      </c>
      <c r="G81" s="84">
        <f t="shared" ref="G81:G105" si="24">_xlfn.NUMBERVALUE(LEFT(C81,4))</f>
        <v>2102</v>
      </c>
      <c r="H81" s="23" t="str">
        <f t="shared" si="10"/>
        <v>2102_00_RT</v>
      </c>
      <c r="I81" s="23" t="str">
        <f>VLOOKUP(G81,'PPA IDs'!$A$2:$B$150,2,0)</f>
        <v>El Camino Real BRT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loc</v>
      </c>
      <c r="M81" s="23" t="str">
        <f t="shared" si="11"/>
        <v>RTFF</v>
      </c>
      <c r="N81" s="23" t="str">
        <f t="shared" si="12"/>
        <v>2050_TM151_PPA_RT_02</v>
      </c>
      <c r="O81" s="23" t="str">
        <f>VLOOKUP($G81,'PPA IDs'!$A$2:$M$95,12,0)</f>
        <v>scenario-baseline</v>
      </c>
      <c r="P81" s="23" t="str">
        <f t="shared" si="3"/>
        <v>21021_El_Camino_Real_BRT_test\2050_TM151_PPA_RT_02_21021_El_Camino_Real_BRT_test_00</v>
      </c>
    </row>
    <row r="82" spans="1:16" x14ac:dyDescent="0.25">
      <c r="A82" s="85" t="s">
        <v>597</v>
      </c>
      <c r="B82" s="88" t="s">
        <v>616</v>
      </c>
      <c r="C82" s="85" t="s">
        <v>540</v>
      </c>
      <c r="D82" s="85" t="s">
        <v>249</v>
      </c>
      <c r="E82" s="85" t="s">
        <v>596</v>
      </c>
      <c r="F82" s="23" t="str">
        <f t="shared" si="23"/>
        <v>2050_TM151_PPA_CG_02_21021_El_Camino_Real_BRT_test_00</v>
      </c>
      <c r="G82" s="84">
        <f t="shared" si="24"/>
        <v>2102</v>
      </c>
      <c r="H82" s="23" t="str">
        <f t="shared" ref="H82:H118" si="25">G82&amp;"_"&amp;E82&amp;"_"&amp;D82</f>
        <v>2102_00_CG</v>
      </c>
      <c r="I82" s="23" t="str">
        <f>VLOOKUP(G82,'PPA IDs'!$A$2:$B$150,2,0)</f>
        <v>El Camino Real BRT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loc</v>
      </c>
      <c r="M82" s="23" t="str">
        <f t="shared" si="11"/>
        <v>CAG</v>
      </c>
      <c r="N82" s="23" t="str">
        <f t="shared" si="12"/>
        <v>2050_TM151_PPA_CG_02</v>
      </c>
      <c r="O82" s="23" t="str">
        <f>VLOOKUP($G82,'PPA IDs'!$A$2:$M$95,12,0)</f>
        <v>scenario-baseline</v>
      </c>
      <c r="P82" s="23" t="str">
        <f t="shared" si="3"/>
        <v>21021_El_Camino_Real_BRT_test\2050_TM151_PPA_CG_02_21021_El_Camino_Real_BRT_test_00</v>
      </c>
    </row>
    <row r="83" spans="1:16" x14ac:dyDescent="0.25">
      <c r="A83" s="85" t="s">
        <v>597</v>
      </c>
      <c r="B83" s="88" t="s">
        <v>616</v>
      </c>
      <c r="C83" s="85" t="s">
        <v>540</v>
      </c>
      <c r="D83" s="85" t="s">
        <v>251</v>
      </c>
      <c r="E83" s="85" t="s">
        <v>596</v>
      </c>
      <c r="F83" s="23" t="str">
        <f t="shared" si="23"/>
        <v>2050_TM151_PPA_BF_02_21021_El_Camino_Real_BRT_test_00</v>
      </c>
      <c r="G83" s="84">
        <f t="shared" si="24"/>
        <v>2102</v>
      </c>
      <c r="H83" s="23" t="str">
        <f t="shared" si="25"/>
        <v>2102_00_BF</v>
      </c>
      <c r="I83" s="23" t="str">
        <f>VLOOKUP(G83,'PPA IDs'!$A$2:$B$150,2,0)</f>
        <v>El Camino Real BRT</v>
      </c>
      <c r="J83" s="23" t="str">
        <f>VLOOKUP($G83,'PPA IDs'!$A$2:$K$95,9,0)</f>
        <v>various</v>
      </c>
      <c r="K83" s="23" t="str">
        <f>VLOOKUP($G83,'PPA IDs'!$A$2:$K$95,10,0)</f>
        <v>transit</v>
      </c>
      <c r="L83" s="23" t="str">
        <f>VLOOKUP($G83,'PPA IDs'!$A$2:$K$95,11,0)</f>
        <v>loc</v>
      </c>
      <c r="M83" s="23" t="str">
        <f t="shared" si="11"/>
        <v>BTTF</v>
      </c>
      <c r="N83" s="23" t="str">
        <f t="shared" si="12"/>
        <v>2050_TM151_PPA_BF_02</v>
      </c>
      <c r="O83" s="23" t="str">
        <f>VLOOKUP($G83,'PPA IDs'!$A$2:$M$95,12,0)</f>
        <v>scenario-baseline</v>
      </c>
      <c r="P83" s="23" t="str">
        <f t="shared" si="3"/>
        <v>21021_El_Camino_Real_BRT_test\2050_TM151_PPA_BF_02_21021_El_Camino_Real_BRT_test_00</v>
      </c>
    </row>
    <row r="84" spans="1:16" x14ac:dyDescent="0.25">
      <c r="A84" s="85" t="s">
        <v>597</v>
      </c>
      <c r="B84" s="88" t="s">
        <v>618</v>
      </c>
      <c r="C84" s="85" t="s">
        <v>541</v>
      </c>
      <c r="D84" s="85" t="s">
        <v>250</v>
      </c>
      <c r="E84" s="85" t="s">
        <v>596</v>
      </c>
      <c r="F84" s="23" t="str">
        <f t="shared" si="23"/>
        <v>2050_TM151_PPA_RT_01_2303_Caltrain_16tph_00</v>
      </c>
      <c r="G84" s="84">
        <f t="shared" si="24"/>
        <v>2303</v>
      </c>
      <c r="H84" s="23" t="str">
        <f t="shared" si="25"/>
        <v>2303_00_RT</v>
      </c>
      <c r="I84" s="23" t="str">
        <f>VLOOKUP(G84,'PPA IDs'!$A$2:$B$150,2,0)</f>
        <v>Caltrain PCBB 16tphpd</v>
      </c>
      <c r="J84" s="23" t="str">
        <f>VLOOKUP($G84,'PPA IDs'!$A$2:$K$95,9,0)</f>
        <v>various</v>
      </c>
      <c r="K84" s="23" t="str">
        <f>VLOOKUP($G84,'PPA IDs'!$A$2:$K$95,10,0)</f>
        <v>transit</v>
      </c>
      <c r="L84" s="23" t="str">
        <f>VLOOKUP($G84,'PPA IDs'!$A$2:$K$95,11,0)</f>
        <v>com</v>
      </c>
      <c r="M84" s="23" t="str">
        <f t="shared" si="11"/>
        <v>RTFF</v>
      </c>
      <c r="N84" s="23" t="str">
        <f t="shared" si="12"/>
        <v>2050_TM151_PPA_RT_01</v>
      </c>
      <c r="O84" s="23" t="str">
        <f>VLOOKUP($G84,'PPA IDs'!$A$2:$M$95,12,0)</f>
        <v>scenario-baseline</v>
      </c>
      <c r="P84" s="23" t="str">
        <f t="shared" si="3"/>
        <v>2303_Caltrain_16tph\2050_TM151_PPA_RT_01_2303_Caltrain_16tph_00</v>
      </c>
    </row>
    <row r="85" spans="1:16" x14ac:dyDescent="0.25">
      <c r="A85" s="85" t="s">
        <v>597</v>
      </c>
      <c r="B85" s="88" t="s">
        <v>618</v>
      </c>
      <c r="C85" s="85" t="s">
        <v>541</v>
      </c>
      <c r="D85" s="85" t="s">
        <v>249</v>
      </c>
      <c r="E85" s="85" t="s">
        <v>596</v>
      </c>
      <c r="F85" s="23" t="str">
        <f t="shared" si="23"/>
        <v>2050_TM151_PPA_CG_01_2303_Caltrain_16tph_00</v>
      </c>
      <c r="G85" s="84">
        <f t="shared" si="24"/>
        <v>2303</v>
      </c>
      <c r="H85" s="23" t="str">
        <f t="shared" si="25"/>
        <v>2303_00_CG</v>
      </c>
      <c r="I85" s="23" t="str">
        <f>VLOOKUP(G85,'PPA IDs'!$A$2:$B$150,2,0)</f>
        <v>Caltrain PCBB 16tphpd</v>
      </c>
      <c r="J85" s="23" t="str">
        <f>VLOOKUP($G85,'PPA IDs'!$A$2:$K$95,9,0)</f>
        <v>various</v>
      </c>
      <c r="K85" s="23" t="str">
        <f>VLOOKUP($G85,'PPA IDs'!$A$2:$K$95,10,0)</f>
        <v>transit</v>
      </c>
      <c r="L85" s="23" t="str">
        <f>VLOOKUP($G85,'PPA IDs'!$A$2:$K$95,11,0)</f>
        <v>com</v>
      </c>
      <c r="M85" s="23" t="str">
        <f t="shared" si="11"/>
        <v>CAG</v>
      </c>
      <c r="N85" s="23" t="str">
        <f t="shared" si="12"/>
        <v>2050_TM151_PPA_CG_01</v>
      </c>
      <c r="O85" s="23" t="str">
        <f>VLOOKUP($G85,'PPA IDs'!$A$2:$M$95,12,0)</f>
        <v>scenario-baseline</v>
      </c>
      <c r="P85" s="23" t="str">
        <f t="shared" si="3"/>
        <v>2303_Caltrain_16tph\2050_TM151_PPA_CG_01_2303_Caltrain_16tph_00</v>
      </c>
    </row>
    <row r="86" spans="1:16" x14ac:dyDescent="0.25">
      <c r="A86" s="85" t="s">
        <v>597</v>
      </c>
      <c r="B86" s="88" t="s">
        <v>618</v>
      </c>
      <c r="C86" s="85" t="s">
        <v>541</v>
      </c>
      <c r="D86" s="85" t="s">
        <v>251</v>
      </c>
      <c r="E86" s="85" t="s">
        <v>596</v>
      </c>
      <c r="F86" s="23" t="str">
        <f t="shared" si="23"/>
        <v>2050_TM151_PPA_BF_01_2303_Caltrain_16tph_00</v>
      </c>
      <c r="G86" s="84">
        <f t="shared" si="24"/>
        <v>2303</v>
      </c>
      <c r="H86" s="23" t="str">
        <f t="shared" si="25"/>
        <v>2303_00_BF</v>
      </c>
      <c r="I86" s="23" t="str">
        <f>VLOOKUP(G86,'PPA IDs'!$A$2:$B$150,2,0)</f>
        <v>Caltrain PCBB 16tphpd</v>
      </c>
      <c r="J86" s="23" t="str">
        <f>VLOOKUP($G86,'PPA IDs'!$A$2:$K$95,9,0)</f>
        <v>various</v>
      </c>
      <c r="K86" s="23" t="str">
        <f>VLOOKUP($G86,'PPA IDs'!$A$2:$K$95,10,0)</f>
        <v>transit</v>
      </c>
      <c r="L86" s="23" t="str">
        <f>VLOOKUP($G86,'PPA IDs'!$A$2:$K$95,11,0)</f>
        <v>com</v>
      </c>
      <c r="M86" s="23" t="str">
        <f t="shared" si="11"/>
        <v>BTTF</v>
      </c>
      <c r="N86" s="23" t="str">
        <f t="shared" si="12"/>
        <v>2050_TM151_PPA_BF_01</v>
      </c>
      <c r="O86" s="23" t="str">
        <f>VLOOKUP($G86,'PPA IDs'!$A$2:$M$95,12,0)</f>
        <v>scenario-baseline</v>
      </c>
      <c r="P86" s="23" t="str">
        <f t="shared" si="3"/>
        <v>2303_Caltrain_16tph\2050_TM151_PPA_BF_01_2303_Caltrain_16tph_00</v>
      </c>
    </row>
    <row r="87" spans="1:16" x14ac:dyDescent="0.25">
      <c r="A87" s="88" t="s">
        <v>597</v>
      </c>
      <c r="B87" s="88" t="s">
        <v>616</v>
      </c>
      <c r="C87" s="85" t="s">
        <v>541</v>
      </c>
      <c r="D87" s="85" t="s">
        <v>249</v>
      </c>
      <c r="E87" s="85" t="s">
        <v>596</v>
      </c>
      <c r="F87" s="23" t="str">
        <f>A87&amp;"_"&amp;D87&amp;"_"&amp;B87&amp;"_"&amp;C87&amp;"_"&amp;E87</f>
        <v>2050_TM151_PPA_CG_02_2303_Caltrain_16tph_00</v>
      </c>
      <c r="G87" s="84">
        <f>_xlfn.NUMBERVALUE(LEFT(C87,4))</f>
        <v>2303</v>
      </c>
      <c r="H87" s="23" t="str">
        <f>G87&amp;"_"&amp;E87&amp;"_"&amp;D87</f>
        <v>2303_00_CG</v>
      </c>
      <c r="I87" s="23" t="str">
        <f>VLOOKUP(G87,'PPA IDs'!$A$2:$B$150,2,0)</f>
        <v>Caltrain PCBB 16tphpd</v>
      </c>
      <c r="J87" s="23" t="str">
        <f>VLOOKUP($G87,'PPA IDs'!$A$2:$K$95,9,0)</f>
        <v>various</v>
      </c>
      <c r="K87" s="23" t="str">
        <f>VLOOKUP($G87,'PPA IDs'!$A$2:$K$95,10,0)</f>
        <v>transit</v>
      </c>
      <c r="L87" s="23" t="str">
        <f>VLOOKUP($G87,'PPA IDs'!$A$2:$K$95,11,0)</f>
        <v>com</v>
      </c>
      <c r="M87" s="23" t="str">
        <f>IF(D87="RT","RTFF",IF(D87="CG","CAG","BTTF"))</f>
        <v>CAG</v>
      </c>
      <c r="N87" s="23" t="str">
        <f>A87&amp;"_"&amp;D87&amp;"_"&amp;B87</f>
        <v>2050_TM151_PPA_CG_02</v>
      </c>
      <c r="O87" s="23" t="str">
        <f>VLOOKUP($G87,'PPA IDs'!$A$2:$M$95,12,0)</f>
        <v>scenario-baseline</v>
      </c>
      <c r="P87" s="23" t="str">
        <f>C87&amp;"\"&amp;F87</f>
        <v>2303_Caltrain_16tph\2050_TM151_PPA_CG_02_2303_Caltrain_16tph_00</v>
      </c>
    </row>
    <row r="88" spans="1:16" x14ac:dyDescent="0.25">
      <c r="A88" s="85" t="s">
        <v>597</v>
      </c>
      <c r="B88" s="88" t="s">
        <v>616</v>
      </c>
      <c r="C88" s="85" t="s">
        <v>555</v>
      </c>
      <c r="D88" s="85" t="s">
        <v>250</v>
      </c>
      <c r="E88" s="85" t="s">
        <v>596</v>
      </c>
      <c r="F88" s="23" t="str">
        <f t="shared" si="23"/>
        <v>2050_TM151_PPA_RT_02_2201_BART_CoreCap_TEST_00</v>
      </c>
      <c r="G88" s="84">
        <f t="shared" si="24"/>
        <v>2201</v>
      </c>
      <c r="H88" s="23" t="str">
        <f t="shared" si="25"/>
        <v>2201_00_RT</v>
      </c>
      <c r="I88" s="23" t="str">
        <f>VLOOKUP(G88,'PPA IDs'!$A$2:$B$150,2,0)</f>
        <v>BART Core Capacity</v>
      </c>
      <c r="J88" s="23" t="str">
        <f>VLOOKUP($G88,'PPA IDs'!$A$2:$K$95,9,0)</f>
        <v>various</v>
      </c>
      <c r="K88" s="23" t="str">
        <f>VLOOKUP($G88,'PPA IDs'!$A$2:$K$95,10,0)</f>
        <v>transit</v>
      </c>
      <c r="L88" s="23" t="str">
        <f>VLOOKUP($G88,'PPA IDs'!$A$2:$K$95,11,0)</f>
        <v>hvy</v>
      </c>
      <c r="M88" s="23" t="str">
        <f t="shared" si="11"/>
        <v>RTFF</v>
      </c>
      <c r="N88" s="23" t="str">
        <f t="shared" si="12"/>
        <v>2050_TM151_PPA_RT_02</v>
      </c>
      <c r="O88" s="23" t="str">
        <f>VLOOKUP($G88,'PPA IDs'!$A$2:$M$95,12,0)</f>
        <v>scenario-baseline</v>
      </c>
      <c r="P88" s="23" t="str">
        <f t="shared" si="3"/>
        <v>2201_BART_CoreCap_TEST\2050_TM151_PPA_RT_02_2201_BART_CoreCap_TEST_00</v>
      </c>
    </row>
    <row r="89" spans="1:16" x14ac:dyDescent="0.25">
      <c r="A89" s="85" t="s">
        <v>597</v>
      </c>
      <c r="B89" s="88" t="s">
        <v>616</v>
      </c>
      <c r="C89" s="85" t="s">
        <v>555</v>
      </c>
      <c r="D89" s="85" t="s">
        <v>249</v>
      </c>
      <c r="E89" s="85" t="s">
        <v>596</v>
      </c>
      <c r="F89" s="23" t="str">
        <f t="shared" si="23"/>
        <v>2050_TM151_PPA_CG_02_2201_BART_CoreCap_TEST_00</v>
      </c>
      <c r="G89" s="84">
        <f t="shared" si="24"/>
        <v>2201</v>
      </c>
      <c r="H89" s="23" t="str">
        <f t="shared" si="25"/>
        <v>2201_00_CG</v>
      </c>
      <c r="I89" s="23" t="str">
        <f>VLOOKUP(G89,'PPA IDs'!$A$2:$B$150,2,0)</f>
        <v>BART Core Capacity</v>
      </c>
      <c r="J89" s="23" t="str">
        <f>VLOOKUP($G89,'PPA IDs'!$A$2:$K$95,9,0)</f>
        <v>various</v>
      </c>
      <c r="K89" s="23" t="str">
        <f>VLOOKUP($G89,'PPA IDs'!$A$2:$K$95,10,0)</f>
        <v>transit</v>
      </c>
      <c r="L89" s="23" t="str">
        <f>VLOOKUP($G89,'PPA IDs'!$A$2:$K$95,11,0)</f>
        <v>hvy</v>
      </c>
      <c r="M89" s="23" t="str">
        <f t="shared" si="11"/>
        <v>CAG</v>
      </c>
      <c r="N89" s="23" t="str">
        <f t="shared" si="12"/>
        <v>2050_TM151_PPA_CG_02</v>
      </c>
      <c r="O89" s="23" t="str">
        <f>VLOOKUP($G89,'PPA IDs'!$A$2:$M$95,12,0)</f>
        <v>scenario-baseline</v>
      </c>
      <c r="P89" s="23" t="str">
        <f t="shared" si="3"/>
        <v>2201_BART_CoreCap_TEST\2050_TM151_PPA_CG_02_2201_BART_CoreCap_TEST_00</v>
      </c>
    </row>
    <row r="90" spans="1:16" x14ac:dyDescent="0.25">
      <c r="A90" s="85" t="s">
        <v>597</v>
      </c>
      <c r="B90" s="88" t="s">
        <v>616</v>
      </c>
      <c r="C90" s="85" t="s">
        <v>555</v>
      </c>
      <c r="D90" s="85" t="s">
        <v>251</v>
      </c>
      <c r="E90" s="85" t="s">
        <v>596</v>
      </c>
      <c r="F90" s="23" t="str">
        <f t="shared" si="23"/>
        <v>2050_TM151_PPA_BF_02_2201_BART_CoreCap_TEST_00</v>
      </c>
      <c r="G90" s="84">
        <f t="shared" si="24"/>
        <v>2201</v>
      </c>
      <c r="H90" s="23" t="str">
        <f t="shared" si="25"/>
        <v>2201_00_BF</v>
      </c>
      <c r="I90" s="23" t="str">
        <f>VLOOKUP(G90,'PPA IDs'!$A$2:$B$150,2,0)</f>
        <v>BART Core Capacity</v>
      </c>
      <c r="J90" s="23" t="str">
        <f>VLOOKUP($G90,'PPA IDs'!$A$2:$K$95,9,0)</f>
        <v>various</v>
      </c>
      <c r="K90" s="23" t="str">
        <f>VLOOKUP($G90,'PPA IDs'!$A$2:$K$95,10,0)</f>
        <v>transit</v>
      </c>
      <c r="L90" s="23" t="str">
        <f>VLOOKUP($G90,'PPA IDs'!$A$2:$K$95,11,0)</f>
        <v>hvy</v>
      </c>
      <c r="M90" s="23" t="str">
        <f t="shared" si="11"/>
        <v>BTTF</v>
      </c>
      <c r="N90" s="23" t="str">
        <f t="shared" si="12"/>
        <v>2050_TM151_PPA_BF_02</v>
      </c>
      <c r="O90" s="23" t="str">
        <f>VLOOKUP($G90,'PPA IDs'!$A$2:$M$95,12,0)</f>
        <v>scenario-baseline</v>
      </c>
      <c r="P90" s="23" t="str">
        <f t="shared" si="3"/>
        <v>2201_BART_CoreCap_TEST\2050_TM151_PPA_BF_02_2201_BART_CoreCap_TEST_00</v>
      </c>
    </row>
    <row r="91" spans="1:16" x14ac:dyDescent="0.25">
      <c r="A91" s="85" t="s">
        <v>597</v>
      </c>
      <c r="B91" s="88" t="s">
        <v>615</v>
      </c>
      <c r="C91" s="85" t="s">
        <v>647</v>
      </c>
      <c r="D91" s="85" t="s">
        <v>250</v>
      </c>
      <c r="E91" s="85" t="s">
        <v>596</v>
      </c>
      <c r="F91" s="23" t="str">
        <f t="shared" ref="F91:F93" si="26">A91&amp;"_"&amp;D91&amp;"_"&amp;B91&amp;"_"&amp;C91&amp;"_"&amp;E91</f>
        <v>2050_TM151_PPA_RT_04_2300_CaltrainDTX_00</v>
      </c>
      <c r="G91" s="84">
        <f t="shared" ref="G91:G93" si="27">_xlfn.NUMBERVALUE(LEFT(C91,4))</f>
        <v>2300</v>
      </c>
      <c r="H91" s="23" t="str">
        <f t="shared" ref="H91:H93" si="28">G91&amp;"_"&amp;E91&amp;"_"&amp;D91</f>
        <v>2300_00_RT</v>
      </c>
      <c r="I91" s="23" t="str">
        <f>VLOOKUP(G91,'PPA IDs'!$A$2:$B$150,2,0)</f>
        <v>Caltrain Downtown Extension</v>
      </c>
      <c r="J91" s="23" t="str">
        <f>VLOOKUP($G91,'PPA IDs'!$A$2:$K$95,9,0)</f>
        <v>sf</v>
      </c>
      <c r="K91" s="23" t="str">
        <f>VLOOKUP($G91,'PPA IDs'!$A$2:$K$95,10,0)</f>
        <v>transit</v>
      </c>
      <c r="L91" s="23" t="str">
        <f>VLOOKUP($G91,'PPA IDs'!$A$2:$K$95,11,0)</f>
        <v>com</v>
      </c>
      <c r="M91" s="23" t="str">
        <f t="shared" ref="M91:M93" si="29">IF(D91="RT","RTFF",IF(D91="CG","CAG","BTTF"))</f>
        <v>RTFF</v>
      </c>
      <c r="N91" s="23" t="str">
        <f t="shared" ref="N91:N93" si="30">A91&amp;"_"&amp;D91&amp;"_"&amp;B91</f>
        <v>2050_TM151_PPA_RT_04</v>
      </c>
      <c r="O91" s="23" t="str">
        <f>VLOOKUP($G91,'PPA IDs'!$A$2:$M$95,12,0)</f>
        <v>scenario-baseline</v>
      </c>
      <c r="P91" s="23" t="str">
        <f t="shared" ref="P91:P93" si="31">C91&amp;"\"&amp;F91</f>
        <v>2300_CaltrainDTX\2050_TM151_PPA_RT_04_2300_CaltrainDTX_00</v>
      </c>
    </row>
    <row r="92" spans="1:16" x14ac:dyDescent="0.25">
      <c r="A92" s="85" t="s">
        <v>597</v>
      </c>
      <c r="B92" s="88" t="s">
        <v>615</v>
      </c>
      <c r="C92" s="85" t="s">
        <v>647</v>
      </c>
      <c r="D92" s="85" t="s">
        <v>249</v>
      </c>
      <c r="E92" s="88" t="s">
        <v>618</v>
      </c>
      <c r="F92" s="23" t="str">
        <f t="shared" si="26"/>
        <v>2050_TM151_PPA_CG_04_2300_CaltrainDTX_01</v>
      </c>
      <c r="G92" s="84">
        <f t="shared" si="27"/>
        <v>2300</v>
      </c>
      <c r="H92" s="23" t="str">
        <f t="shared" si="28"/>
        <v>2300_01_CG</v>
      </c>
      <c r="I92" s="23" t="str">
        <f>VLOOKUP(G92,'PPA IDs'!$A$2:$B$150,2,0)</f>
        <v>Caltrain Downtown Extension</v>
      </c>
      <c r="J92" s="23" t="str">
        <f>VLOOKUP($G92,'PPA IDs'!$A$2:$K$95,9,0)</f>
        <v>sf</v>
      </c>
      <c r="K92" s="23" t="str">
        <f>VLOOKUP($G92,'PPA IDs'!$A$2:$K$95,10,0)</f>
        <v>transit</v>
      </c>
      <c r="L92" s="23" t="str">
        <f>VLOOKUP($G92,'PPA IDs'!$A$2:$K$95,11,0)</f>
        <v>com</v>
      </c>
      <c r="M92" s="23" t="str">
        <f t="shared" si="29"/>
        <v>CAG</v>
      </c>
      <c r="N92" s="23" t="str">
        <f t="shared" si="30"/>
        <v>2050_TM151_PPA_CG_04</v>
      </c>
      <c r="O92" s="23" t="str">
        <f>VLOOKUP($G92,'PPA IDs'!$A$2:$M$95,12,0)</f>
        <v>scenario-baseline</v>
      </c>
      <c r="P92" s="23" t="str">
        <f t="shared" si="31"/>
        <v>2300_CaltrainDTX\2050_TM151_PPA_CG_04_2300_CaltrainDTX_01</v>
      </c>
    </row>
    <row r="93" spans="1:16" x14ac:dyDescent="0.25">
      <c r="A93" s="85" t="s">
        <v>597</v>
      </c>
      <c r="B93" s="88" t="s">
        <v>615</v>
      </c>
      <c r="C93" s="85" t="s">
        <v>647</v>
      </c>
      <c r="D93" s="85" t="s">
        <v>251</v>
      </c>
      <c r="E93" s="88" t="s">
        <v>618</v>
      </c>
      <c r="F93" s="23" t="str">
        <f t="shared" si="26"/>
        <v>2050_TM151_PPA_BF_04_2300_CaltrainDTX_01</v>
      </c>
      <c r="G93" s="84">
        <f t="shared" si="27"/>
        <v>2300</v>
      </c>
      <c r="H93" s="23" t="str">
        <f t="shared" si="28"/>
        <v>2300_01_BF</v>
      </c>
      <c r="I93" s="23" t="str">
        <f>VLOOKUP(G93,'PPA IDs'!$A$2:$B$150,2,0)</f>
        <v>Caltrain Downtown Extension</v>
      </c>
      <c r="J93" s="23" t="str">
        <f>VLOOKUP($G93,'PPA IDs'!$A$2:$K$95,9,0)</f>
        <v>sf</v>
      </c>
      <c r="K93" s="23" t="str">
        <f>VLOOKUP($G93,'PPA IDs'!$A$2:$K$95,10,0)</f>
        <v>transit</v>
      </c>
      <c r="L93" s="23" t="str">
        <f>VLOOKUP($G93,'PPA IDs'!$A$2:$K$95,11,0)</f>
        <v>com</v>
      </c>
      <c r="M93" s="23" t="str">
        <f t="shared" si="29"/>
        <v>BTTF</v>
      </c>
      <c r="N93" s="23" t="str">
        <f t="shared" si="30"/>
        <v>2050_TM151_PPA_BF_04</v>
      </c>
      <c r="O93" s="23" t="str">
        <f>VLOOKUP($G93,'PPA IDs'!$A$2:$M$95,12,0)</f>
        <v>scenario-baseline</v>
      </c>
      <c r="P93" s="23" t="str">
        <f t="shared" si="31"/>
        <v>2300_CaltrainDTX\2050_TM151_PPA_BF_04_2300_CaltrainDTX_01</v>
      </c>
    </row>
    <row r="94" spans="1:16" x14ac:dyDescent="0.25">
      <c r="A94" s="85" t="s">
        <v>597</v>
      </c>
      <c r="B94" s="88" t="s">
        <v>615</v>
      </c>
      <c r="C94" s="85" t="s">
        <v>562</v>
      </c>
      <c r="D94" s="85" t="s">
        <v>250</v>
      </c>
      <c r="E94" s="85" t="s">
        <v>596</v>
      </c>
      <c r="F94" s="23" t="str">
        <f t="shared" si="23"/>
        <v>2050_TM151_PPA_RT_04_2301_Caltrain_10tph_00</v>
      </c>
      <c r="G94" s="84">
        <f t="shared" si="24"/>
        <v>2301</v>
      </c>
      <c r="H94" s="23" t="str">
        <f t="shared" si="25"/>
        <v>2301_00_RT</v>
      </c>
      <c r="I94" s="23" t="str">
        <f>VLOOKUP(G94,'PPA IDs'!$A$2:$B$150,2,0)</f>
        <v>Caltrain PCBB 10tphpd</v>
      </c>
      <c r="J94" s="23" t="str">
        <f>VLOOKUP($G94,'PPA IDs'!$A$2:$K$95,9,0)</f>
        <v>various</v>
      </c>
      <c r="K94" s="23" t="str">
        <f>VLOOKUP($G94,'PPA IDs'!$A$2:$K$95,10,0)</f>
        <v>transit</v>
      </c>
      <c r="L94" s="23" t="str">
        <f>VLOOKUP($G94,'PPA IDs'!$A$2:$K$95,11,0)</f>
        <v>com</v>
      </c>
      <c r="M94" s="23" t="str">
        <f t="shared" si="11"/>
        <v>RTFF</v>
      </c>
      <c r="N94" s="23" t="str">
        <f t="shared" si="12"/>
        <v>2050_TM151_PPA_RT_04</v>
      </c>
      <c r="O94" s="23" t="str">
        <f>VLOOKUP($G94,'PPA IDs'!$A$2:$M$95,12,0)</f>
        <v>scenario-baseline</v>
      </c>
      <c r="P94" s="23" t="str">
        <f t="shared" si="3"/>
        <v>2301_Caltrain_10tph\2050_TM151_PPA_RT_04_2301_Caltrain_10tph_00</v>
      </c>
    </row>
    <row r="95" spans="1:16" x14ac:dyDescent="0.25">
      <c r="A95" s="85" t="s">
        <v>597</v>
      </c>
      <c r="B95" s="88" t="s">
        <v>615</v>
      </c>
      <c r="C95" s="85" t="s">
        <v>562</v>
      </c>
      <c r="D95" s="85" t="s">
        <v>249</v>
      </c>
      <c r="E95" s="85" t="s">
        <v>596</v>
      </c>
      <c r="F95" s="23" t="str">
        <f t="shared" si="23"/>
        <v>2050_TM151_PPA_CG_04_2301_Caltrain_10tph_00</v>
      </c>
      <c r="G95" s="84">
        <f t="shared" si="24"/>
        <v>2301</v>
      </c>
      <c r="H95" s="23" t="str">
        <f t="shared" si="25"/>
        <v>2301_00_CG</v>
      </c>
      <c r="I95" s="23" t="str">
        <f>VLOOKUP(G95,'PPA IDs'!$A$2:$B$150,2,0)</f>
        <v>Caltrain PCBB 10tphpd</v>
      </c>
      <c r="J95" s="23" t="str">
        <f>VLOOKUP($G95,'PPA IDs'!$A$2:$K$95,9,0)</f>
        <v>various</v>
      </c>
      <c r="K95" s="23" t="str">
        <f>VLOOKUP($G95,'PPA IDs'!$A$2:$K$95,10,0)</f>
        <v>transit</v>
      </c>
      <c r="L95" s="23" t="str">
        <f>VLOOKUP($G95,'PPA IDs'!$A$2:$K$95,11,0)</f>
        <v>com</v>
      </c>
      <c r="M95" s="23" t="str">
        <f t="shared" si="11"/>
        <v>CAG</v>
      </c>
      <c r="N95" s="23" t="str">
        <f t="shared" si="12"/>
        <v>2050_TM151_PPA_CG_04</v>
      </c>
      <c r="O95" s="23" t="str">
        <f>VLOOKUP($G95,'PPA IDs'!$A$2:$M$95,12,0)</f>
        <v>scenario-baseline</v>
      </c>
      <c r="P95" s="23" t="str">
        <f t="shared" si="3"/>
        <v>2301_Caltrain_10tph\2050_TM151_PPA_CG_04_2301_Caltrain_10tph_00</v>
      </c>
    </row>
    <row r="96" spans="1:16" x14ac:dyDescent="0.25">
      <c r="A96" s="85" t="s">
        <v>597</v>
      </c>
      <c r="B96" s="88" t="s">
        <v>615</v>
      </c>
      <c r="C96" s="85" t="s">
        <v>562</v>
      </c>
      <c r="D96" s="85" t="s">
        <v>251</v>
      </c>
      <c r="E96" s="85" t="s">
        <v>596</v>
      </c>
      <c r="F96" s="23" t="str">
        <f t="shared" si="23"/>
        <v>2050_TM151_PPA_BF_04_2301_Caltrain_10tph_00</v>
      </c>
      <c r="G96" s="84">
        <f t="shared" si="24"/>
        <v>2301</v>
      </c>
      <c r="H96" s="23" t="str">
        <f t="shared" si="25"/>
        <v>2301_00_BF</v>
      </c>
      <c r="I96" s="23" t="str">
        <f>VLOOKUP(G96,'PPA IDs'!$A$2:$B$150,2,0)</f>
        <v>Caltrain PCBB 10tphpd</v>
      </c>
      <c r="J96" s="23" t="str">
        <f>VLOOKUP($G96,'PPA IDs'!$A$2:$K$95,9,0)</f>
        <v>various</v>
      </c>
      <c r="K96" s="23" t="str">
        <f>VLOOKUP($G96,'PPA IDs'!$A$2:$K$95,10,0)</f>
        <v>transit</v>
      </c>
      <c r="L96" s="23" t="str">
        <f>VLOOKUP($G96,'PPA IDs'!$A$2:$K$95,11,0)</f>
        <v>com</v>
      </c>
      <c r="M96" s="23" t="str">
        <f t="shared" si="11"/>
        <v>BTTF</v>
      </c>
      <c r="N96" s="23" t="str">
        <f t="shared" si="12"/>
        <v>2050_TM151_PPA_BF_04</v>
      </c>
      <c r="O96" s="23" t="str">
        <f>VLOOKUP($G96,'PPA IDs'!$A$2:$M$95,12,0)</f>
        <v>scenario-baseline</v>
      </c>
      <c r="P96" s="23" t="str">
        <f t="shared" si="3"/>
        <v>2301_Caltrain_10tph\2050_TM151_PPA_BF_04_2301_Caltrain_10tph_00</v>
      </c>
    </row>
    <row r="97" spans="1:16" x14ac:dyDescent="0.25">
      <c r="A97" s="85" t="s">
        <v>597</v>
      </c>
      <c r="B97" s="88" t="s">
        <v>615</v>
      </c>
      <c r="C97" s="85" t="s">
        <v>542</v>
      </c>
      <c r="D97" s="85" t="s">
        <v>250</v>
      </c>
      <c r="E97" s="85" t="s">
        <v>596</v>
      </c>
      <c r="F97" s="23" t="str">
        <f t="shared" si="23"/>
        <v>2050_TM151_PPA_RT_04_2302_Caltrain_12tph_00</v>
      </c>
      <c r="G97" s="84">
        <f t="shared" si="24"/>
        <v>2302</v>
      </c>
      <c r="H97" s="23" t="str">
        <f t="shared" si="25"/>
        <v>2302_00_RT</v>
      </c>
      <c r="I97" s="23" t="str">
        <f>VLOOKUP(G97,'PPA IDs'!$A$2:$B$150,2,0)</f>
        <v>Caltrain PCBB 12tphpd</v>
      </c>
      <c r="J97" s="23" t="str">
        <f>VLOOKUP($G97,'PPA IDs'!$A$2:$K$95,9,0)</f>
        <v>various</v>
      </c>
      <c r="K97" s="23" t="str">
        <f>VLOOKUP($G97,'PPA IDs'!$A$2:$K$95,10,0)</f>
        <v>transit</v>
      </c>
      <c r="L97" s="23" t="str">
        <f>VLOOKUP($G97,'PPA IDs'!$A$2:$K$95,11,0)</f>
        <v>com</v>
      </c>
      <c r="M97" s="23" t="str">
        <f t="shared" si="11"/>
        <v>RTFF</v>
      </c>
      <c r="N97" s="23" t="str">
        <f t="shared" si="12"/>
        <v>2050_TM151_PPA_RT_04</v>
      </c>
      <c r="O97" s="23" t="str">
        <f>VLOOKUP($G97,'PPA IDs'!$A$2:$M$95,12,0)</f>
        <v>scenario-baseline</v>
      </c>
      <c r="P97" s="23" t="str">
        <f t="shared" si="3"/>
        <v>2302_Caltrain_12tph\2050_TM151_PPA_RT_04_2302_Caltrain_12tph_00</v>
      </c>
    </row>
    <row r="98" spans="1:16" x14ac:dyDescent="0.25">
      <c r="A98" s="85" t="s">
        <v>597</v>
      </c>
      <c r="B98" s="88" t="s">
        <v>615</v>
      </c>
      <c r="C98" s="85" t="s">
        <v>542</v>
      </c>
      <c r="D98" s="85" t="s">
        <v>249</v>
      </c>
      <c r="E98" s="85" t="s">
        <v>596</v>
      </c>
      <c r="F98" s="23" t="str">
        <f t="shared" si="23"/>
        <v>2050_TM151_PPA_CG_04_2302_Caltrain_12tph_00</v>
      </c>
      <c r="G98" s="84">
        <f t="shared" si="24"/>
        <v>2302</v>
      </c>
      <c r="H98" s="23" t="str">
        <f t="shared" si="25"/>
        <v>2302_00_CG</v>
      </c>
      <c r="I98" s="23" t="str">
        <f>VLOOKUP(G98,'PPA IDs'!$A$2:$B$150,2,0)</f>
        <v>Caltrain PCBB 12tphpd</v>
      </c>
      <c r="J98" s="23" t="str">
        <f>VLOOKUP($G98,'PPA IDs'!$A$2:$K$95,9,0)</f>
        <v>various</v>
      </c>
      <c r="K98" s="23" t="str">
        <f>VLOOKUP($G98,'PPA IDs'!$A$2:$K$95,10,0)</f>
        <v>transit</v>
      </c>
      <c r="L98" s="23" t="str">
        <f>VLOOKUP($G98,'PPA IDs'!$A$2:$K$95,11,0)</f>
        <v>com</v>
      </c>
      <c r="M98" s="23" t="str">
        <f t="shared" si="11"/>
        <v>CAG</v>
      </c>
      <c r="N98" s="23" t="str">
        <f t="shared" si="12"/>
        <v>2050_TM151_PPA_CG_04</v>
      </c>
      <c r="O98" s="23" t="str">
        <f>VLOOKUP($G98,'PPA IDs'!$A$2:$M$95,12,0)</f>
        <v>scenario-baseline</v>
      </c>
      <c r="P98" s="23" t="str">
        <f t="shared" si="3"/>
        <v>2302_Caltrain_12tph\2050_TM151_PPA_CG_04_2302_Caltrain_12tph_00</v>
      </c>
    </row>
    <row r="99" spans="1:16" x14ac:dyDescent="0.25">
      <c r="A99" s="85" t="s">
        <v>597</v>
      </c>
      <c r="B99" s="88" t="s">
        <v>615</v>
      </c>
      <c r="C99" s="85" t="s">
        <v>542</v>
      </c>
      <c r="D99" s="85" t="s">
        <v>251</v>
      </c>
      <c r="E99" s="85" t="s">
        <v>596</v>
      </c>
      <c r="F99" s="23" t="str">
        <f t="shared" si="23"/>
        <v>2050_TM151_PPA_BF_04_2302_Caltrain_12tph_00</v>
      </c>
      <c r="G99" s="84">
        <f t="shared" si="24"/>
        <v>2302</v>
      </c>
      <c r="H99" s="23" t="str">
        <f t="shared" si="25"/>
        <v>2302_00_BF</v>
      </c>
      <c r="I99" s="23" t="str">
        <f>VLOOKUP(G99,'PPA IDs'!$A$2:$B$150,2,0)</f>
        <v>Caltrain PCBB 12tphpd</v>
      </c>
      <c r="J99" s="23" t="str">
        <f>VLOOKUP($G99,'PPA IDs'!$A$2:$K$95,9,0)</f>
        <v>various</v>
      </c>
      <c r="K99" s="23" t="str">
        <f>VLOOKUP($G99,'PPA IDs'!$A$2:$K$95,10,0)</f>
        <v>transit</v>
      </c>
      <c r="L99" s="23" t="str">
        <f>VLOOKUP($G99,'PPA IDs'!$A$2:$K$95,11,0)</f>
        <v>com</v>
      </c>
      <c r="M99" s="23" t="str">
        <f t="shared" si="11"/>
        <v>BTTF</v>
      </c>
      <c r="N99" s="23" t="str">
        <f t="shared" si="12"/>
        <v>2050_TM151_PPA_BF_04</v>
      </c>
      <c r="O99" s="23" t="str">
        <f>VLOOKUP($G99,'PPA IDs'!$A$2:$M$95,12,0)</f>
        <v>scenario-baseline</v>
      </c>
      <c r="P99" s="23" t="str">
        <f t="shared" si="3"/>
        <v>2302_Caltrain_12tph\2050_TM151_PPA_BF_04_2302_Caltrain_12tph_00</v>
      </c>
    </row>
    <row r="100" spans="1:16" x14ac:dyDescent="0.25">
      <c r="A100" s="85" t="s">
        <v>597</v>
      </c>
      <c r="B100" s="88" t="s">
        <v>615</v>
      </c>
      <c r="C100" s="85" t="s">
        <v>541</v>
      </c>
      <c r="D100" s="85" t="s">
        <v>250</v>
      </c>
      <c r="E100" s="85" t="s">
        <v>596</v>
      </c>
      <c r="F100" s="23" t="str">
        <f t="shared" si="23"/>
        <v>2050_TM151_PPA_RT_04_2303_Caltrain_16tph_00</v>
      </c>
      <c r="G100" s="84">
        <f t="shared" si="24"/>
        <v>2303</v>
      </c>
      <c r="H100" s="23" t="str">
        <f t="shared" si="25"/>
        <v>2303_00_RT</v>
      </c>
      <c r="I100" s="23" t="str">
        <f>VLOOKUP(G100,'PPA IDs'!$A$2:$B$150,2,0)</f>
        <v>Caltrain PCBB 16tphpd</v>
      </c>
      <c r="J100" s="23" t="str">
        <f>VLOOKUP($G100,'PPA IDs'!$A$2:$K$95,9,0)</f>
        <v>various</v>
      </c>
      <c r="K100" s="23" t="str">
        <f>VLOOKUP($G100,'PPA IDs'!$A$2:$K$95,10,0)</f>
        <v>transit</v>
      </c>
      <c r="L100" s="23" t="str">
        <f>VLOOKUP($G100,'PPA IDs'!$A$2:$K$95,11,0)</f>
        <v>com</v>
      </c>
      <c r="M100" s="23" t="str">
        <f t="shared" si="11"/>
        <v>RTFF</v>
      </c>
      <c r="N100" s="23" t="str">
        <f t="shared" si="12"/>
        <v>2050_TM151_PPA_RT_04</v>
      </c>
      <c r="O100" s="23" t="str">
        <f>VLOOKUP($G100,'PPA IDs'!$A$2:$M$95,12,0)</f>
        <v>scenario-baseline</v>
      </c>
      <c r="P100" s="23" t="str">
        <f t="shared" si="3"/>
        <v>2303_Caltrain_16tph\2050_TM151_PPA_RT_04_2303_Caltrain_16tph_00</v>
      </c>
    </row>
    <row r="101" spans="1:16" x14ac:dyDescent="0.25">
      <c r="A101" s="85" t="s">
        <v>597</v>
      </c>
      <c r="B101" s="88" t="s">
        <v>615</v>
      </c>
      <c r="C101" s="85" t="s">
        <v>541</v>
      </c>
      <c r="D101" s="85" t="s">
        <v>249</v>
      </c>
      <c r="E101" s="85" t="s">
        <v>596</v>
      </c>
      <c r="F101" s="23" t="str">
        <f t="shared" si="23"/>
        <v>2050_TM151_PPA_CG_04_2303_Caltrain_16tph_00</v>
      </c>
      <c r="G101" s="84">
        <f t="shared" si="24"/>
        <v>2303</v>
      </c>
      <c r="H101" s="23" t="str">
        <f t="shared" si="25"/>
        <v>2303_00_CG</v>
      </c>
      <c r="I101" s="23" t="str">
        <f>VLOOKUP(G101,'PPA IDs'!$A$2:$B$150,2,0)</f>
        <v>Caltrain PCBB 16tphpd</v>
      </c>
      <c r="J101" s="23" t="str">
        <f>VLOOKUP($G101,'PPA IDs'!$A$2:$K$95,9,0)</f>
        <v>various</v>
      </c>
      <c r="K101" s="23" t="str">
        <f>VLOOKUP($G101,'PPA IDs'!$A$2:$K$95,10,0)</f>
        <v>transit</v>
      </c>
      <c r="L101" s="23" t="str">
        <f>VLOOKUP($G101,'PPA IDs'!$A$2:$K$95,11,0)</f>
        <v>com</v>
      </c>
      <c r="M101" s="23" t="str">
        <f t="shared" si="11"/>
        <v>CAG</v>
      </c>
      <c r="N101" s="23" t="str">
        <f t="shared" si="12"/>
        <v>2050_TM151_PPA_CG_04</v>
      </c>
      <c r="O101" s="23" t="str">
        <f>VLOOKUP($G101,'PPA IDs'!$A$2:$M$95,12,0)</f>
        <v>scenario-baseline</v>
      </c>
      <c r="P101" s="23" t="str">
        <f t="shared" si="3"/>
        <v>2303_Caltrain_16tph\2050_TM151_PPA_CG_04_2303_Caltrain_16tph_00</v>
      </c>
    </row>
    <row r="102" spans="1:16" x14ac:dyDescent="0.25">
      <c r="A102" s="85" t="s">
        <v>597</v>
      </c>
      <c r="B102" s="88" t="s">
        <v>615</v>
      </c>
      <c r="C102" s="85" t="s">
        <v>541</v>
      </c>
      <c r="D102" s="85" t="s">
        <v>251</v>
      </c>
      <c r="E102" s="85" t="s">
        <v>596</v>
      </c>
      <c r="F102" s="23" t="str">
        <f t="shared" si="23"/>
        <v>2050_TM151_PPA_BF_04_2303_Caltrain_16tph_00</v>
      </c>
      <c r="G102" s="84">
        <f t="shared" si="24"/>
        <v>2303</v>
      </c>
      <c r="H102" s="23" t="str">
        <f t="shared" si="25"/>
        <v>2303_00_BF</v>
      </c>
      <c r="I102" s="23" t="str">
        <f>VLOOKUP(G102,'PPA IDs'!$A$2:$B$150,2,0)</f>
        <v>Caltrain PCBB 16tphpd</v>
      </c>
      <c r="J102" s="23" t="str">
        <f>VLOOKUP($G102,'PPA IDs'!$A$2:$K$95,9,0)</f>
        <v>various</v>
      </c>
      <c r="K102" s="23" t="str">
        <f>VLOOKUP($G102,'PPA IDs'!$A$2:$K$95,10,0)</f>
        <v>transit</v>
      </c>
      <c r="L102" s="23" t="str">
        <f>VLOOKUP($G102,'PPA IDs'!$A$2:$K$95,11,0)</f>
        <v>com</v>
      </c>
      <c r="M102" s="23" t="str">
        <f t="shared" si="11"/>
        <v>BTTF</v>
      </c>
      <c r="N102" s="23" t="str">
        <f t="shared" si="12"/>
        <v>2050_TM151_PPA_BF_04</v>
      </c>
      <c r="O102" s="23" t="str">
        <f>VLOOKUP($G102,'PPA IDs'!$A$2:$M$95,12,0)</f>
        <v>scenario-baseline</v>
      </c>
      <c r="P102" s="23" t="str">
        <f t="shared" ref="P102:P122" si="32">C102&amp;"\"&amp;F102</f>
        <v>2303_Caltrain_16tph\2050_TM151_PPA_BF_04_2303_Caltrain_16tph_00</v>
      </c>
    </row>
    <row r="103" spans="1:16" x14ac:dyDescent="0.25">
      <c r="A103" s="85" t="s">
        <v>597</v>
      </c>
      <c r="B103" s="88" t="s">
        <v>615</v>
      </c>
      <c r="C103" s="85" t="s">
        <v>550</v>
      </c>
      <c r="D103" s="85" t="s">
        <v>250</v>
      </c>
      <c r="E103" s="85" t="s">
        <v>596</v>
      </c>
      <c r="F103" s="23" t="str">
        <f t="shared" si="23"/>
        <v>2050_TM151_PPA_RT_04_2601_WETA_NetExpansion_00</v>
      </c>
      <c r="G103" s="84">
        <f t="shared" si="24"/>
        <v>2601</v>
      </c>
      <c r="H103" s="23" t="str">
        <f t="shared" si="25"/>
        <v>2601_00_RT</v>
      </c>
      <c r="I103" s="23" t="str">
        <f>VLOOKUP(G103,'PPA IDs'!$A$2:$B$150,2,0)</f>
        <v>WETA Ferry Network Expansion (Berkeley, Alameda Point, Redwood City, Mission Bay)</v>
      </c>
      <c r="J103" s="23" t="str">
        <f>VLOOKUP($G103,'PPA IDs'!$A$2:$K$95,9,0)</f>
        <v>various</v>
      </c>
      <c r="K103" s="23" t="str">
        <f>VLOOKUP($G103,'PPA IDs'!$A$2:$K$95,10,0)</f>
        <v>transit</v>
      </c>
      <c r="L103" s="23" t="str">
        <f>VLOOKUP($G103,'PPA IDs'!$A$2:$K$95,11,0)</f>
        <v>lrf</v>
      </c>
      <c r="M103" s="23" t="str">
        <f t="shared" si="11"/>
        <v>RTFF</v>
      </c>
      <c r="N103" s="23" t="str">
        <f t="shared" si="12"/>
        <v>2050_TM151_PPA_RT_04</v>
      </c>
      <c r="O103" s="23" t="str">
        <f>VLOOKUP($G103,'PPA IDs'!$A$2:$M$95,12,0)</f>
        <v>scenario-baseline</v>
      </c>
      <c r="P103" s="23" t="str">
        <f t="shared" si="32"/>
        <v>2601_WETA_NetExpansion\2050_TM151_PPA_RT_04_2601_WETA_NetExpansion_00</v>
      </c>
    </row>
    <row r="104" spans="1:16" x14ac:dyDescent="0.25">
      <c r="A104" s="85" t="s">
        <v>597</v>
      </c>
      <c r="B104" s="88" t="s">
        <v>615</v>
      </c>
      <c r="C104" s="85" t="s">
        <v>550</v>
      </c>
      <c r="D104" s="85" t="s">
        <v>249</v>
      </c>
      <c r="E104" s="85" t="s">
        <v>596</v>
      </c>
      <c r="F104" s="23" t="str">
        <f t="shared" si="23"/>
        <v>2050_TM151_PPA_CG_04_2601_WETA_NetExpansion_00</v>
      </c>
      <c r="G104" s="84">
        <f t="shared" si="24"/>
        <v>2601</v>
      </c>
      <c r="H104" s="23" t="str">
        <f t="shared" si="25"/>
        <v>2601_00_CG</v>
      </c>
      <c r="I104" s="23" t="str">
        <f>VLOOKUP(G104,'PPA IDs'!$A$2:$B$150,2,0)</f>
        <v>WETA Ferry Network Expansion (Berkeley, Alameda Point, Redwood City, Mission Bay)</v>
      </c>
      <c r="J104" s="23" t="str">
        <f>VLOOKUP($G104,'PPA IDs'!$A$2:$K$95,9,0)</f>
        <v>various</v>
      </c>
      <c r="K104" s="23" t="str">
        <f>VLOOKUP($G104,'PPA IDs'!$A$2:$K$95,10,0)</f>
        <v>transit</v>
      </c>
      <c r="L104" s="23" t="str">
        <f>VLOOKUP($G104,'PPA IDs'!$A$2:$K$95,11,0)</f>
        <v>lrf</v>
      </c>
      <c r="M104" s="23" t="str">
        <f t="shared" si="11"/>
        <v>CAG</v>
      </c>
      <c r="N104" s="23" t="str">
        <f t="shared" si="12"/>
        <v>2050_TM151_PPA_CG_04</v>
      </c>
      <c r="O104" s="23" t="str">
        <f>VLOOKUP($G104,'PPA IDs'!$A$2:$M$95,12,0)</f>
        <v>scenario-baseline</v>
      </c>
      <c r="P104" s="23" t="str">
        <f t="shared" si="32"/>
        <v>2601_WETA_NetExpansion\2050_TM151_PPA_CG_04_2601_WETA_NetExpansion_00</v>
      </c>
    </row>
    <row r="105" spans="1:16" x14ac:dyDescent="0.25">
      <c r="A105" s="86" t="s">
        <v>597</v>
      </c>
      <c r="B105" s="89" t="s">
        <v>615</v>
      </c>
      <c r="C105" s="86" t="s">
        <v>550</v>
      </c>
      <c r="D105" s="86" t="s">
        <v>251</v>
      </c>
      <c r="E105" s="86" t="s">
        <v>596</v>
      </c>
      <c r="F105" s="90" t="str">
        <f t="shared" si="23"/>
        <v>2050_TM151_PPA_BF_04_2601_WETA_NetExpansion_00</v>
      </c>
      <c r="G105" s="91">
        <f t="shared" si="24"/>
        <v>2601</v>
      </c>
      <c r="H105" s="90" t="str">
        <f t="shared" si="25"/>
        <v>2601_00_BF</v>
      </c>
      <c r="I105" s="90" t="str">
        <f>VLOOKUP(G105,'PPA IDs'!$A$2:$B$150,2,0)</f>
        <v>WETA Ferry Network Expansion (Berkeley, Alameda Point, Redwood City, Mission Bay)</v>
      </c>
      <c r="J105" s="90" t="str">
        <f>VLOOKUP($G105,'PPA IDs'!$A$2:$K$95,9,0)</f>
        <v>various</v>
      </c>
      <c r="K105" s="90" t="str">
        <f>VLOOKUP($G105,'PPA IDs'!$A$2:$K$95,10,0)</f>
        <v>transit</v>
      </c>
      <c r="L105" s="90" t="str">
        <f>VLOOKUP($G105,'PPA IDs'!$A$2:$K$95,11,0)</f>
        <v>lrf</v>
      </c>
      <c r="M105" s="90" t="str">
        <f t="shared" si="11"/>
        <v>BTTF</v>
      </c>
      <c r="N105" s="90" t="str">
        <f t="shared" si="12"/>
        <v>2050_TM151_PPA_BF_04</v>
      </c>
      <c r="O105" s="90" t="str">
        <f>VLOOKUP($G105,'PPA IDs'!$A$2:$M$95,12,0)</f>
        <v>scenario-baseline</v>
      </c>
      <c r="P105" s="90" t="str">
        <f t="shared" si="32"/>
        <v>2601_WETA_NetExpansion\2050_TM151_PPA_BF_04_2601_WETA_NetExpansion_00</v>
      </c>
    </row>
    <row r="106" spans="1:16" x14ac:dyDescent="0.25">
      <c r="A106" s="87" t="s">
        <v>597</v>
      </c>
      <c r="B106" s="88" t="s">
        <v>595</v>
      </c>
      <c r="C106" s="87" t="s">
        <v>585</v>
      </c>
      <c r="D106" s="87" t="s">
        <v>250</v>
      </c>
      <c r="E106" s="85" t="s">
        <v>596</v>
      </c>
      <c r="F106" s="23" t="str">
        <f t="shared" si="23"/>
        <v>2050_TM151_PPA_RT_05_2205_BARTtoSV_Phase2_00</v>
      </c>
      <c r="G106" s="84">
        <f t="shared" ref="G106:G108" si="33">_xlfn.NUMBERVALUE(LEFT(C106,4))</f>
        <v>2205</v>
      </c>
      <c r="H106" s="23" t="str">
        <f t="shared" si="25"/>
        <v>2205_00_RT</v>
      </c>
      <c r="I106" s="23" t="str">
        <f>VLOOKUP(G106,'PPA IDs'!$A$2:$B$150,2,0)</f>
        <v>BART to Silicon Valley (Phase 2)</v>
      </c>
      <c r="J106" s="23" t="str">
        <f>VLOOKUP($G106,'PPA IDs'!$A$2:$K$95,9,0)</f>
        <v>scl</v>
      </c>
      <c r="K106" s="23" t="str">
        <f>VLOOKUP($G106,'PPA IDs'!$A$2:$K$95,10,0)</f>
        <v>transit</v>
      </c>
      <c r="L106" s="23" t="str">
        <f>VLOOKUP($G106,'PPA IDs'!$A$2:$K$95,11,0)</f>
        <v>hvy</v>
      </c>
      <c r="M106" s="23" t="str">
        <f t="shared" si="11"/>
        <v>RTFF</v>
      </c>
      <c r="N106" s="23" t="str">
        <f t="shared" si="12"/>
        <v>2050_TM151_PPA_RT_05</v>
      </c>
      <c r="O106" s="23" t="str">
        <f>VLOOKUP($G106,'PPA IDs'!$A$2:$M$95,12,0)</f>
        <v>scenario-baseline</v>
      </c>
      <c r="P106" s="23" t="str">
        <f t="shared" si="32"/>
        <v>2205_BARTtoSV_Phase2\2050_TM151_PPA_RT_05_2205_BARTtoSV_Phase2_00</v>
      </c>
    </row>
    <row r="107" spans="1:16" x14ac:dyDescent="0.25">
      <c r="A107" s="87" t="s">
        <v>597</v>
      </c>
      <c r="B107" s="88" t="s">
        <v>595</v>
      </c>
      <c r="C107" s="87" t="s">
        <v>585</v>
      </c>
      <c r="D107" s="87" t="s">
        <v>249</v>
      </c>
      <c r="E107" s="85" t="s">
        <v>596</v>
      </c>
      <c r="F107" s="23" t="str">
        <f t="shared" si="23"/>
        <v>2050_TM151_PPA_CG_05_2205_BARTtoSV_Phase2_00</v>
      </c>
      <c r="G107" s="84">
        <f t="shared" si="33"/>
        <v>2205</v>
      </c>
      <c r="H107" s="23" t="str">
        <f t="shared" si="25"/>
        <v>2205_00_CG</v>
      </c>
      <c r="I107" s="23" t="str">
        <f>VLOOKUP(G107,'PPA IDs'!$A$2:$B$150,2,0)</f>
        <v>BART to Silicon Valley (Phase 2)</v>
      </c>
      <c r="J107" s="23" t="str">
        <f>VLOOKUP($G107,'PPA IDs'!$A$2:$K$95,9,0)</f>
        <v>scl</v>
      </c>
      <c r="K107" s="23" t="str">
        <f>VLOOKUP($G107,'PPA IDs'!$A$2:$K$95,10,0)</f>
        <v>transit</v>
      </c>
      <c r="L107" s="23" t="str">
        <f>VLOOKUP($G107,'PPA IDs'!$A$2:$K$95,11,0)</f>
        <v>hvy</v>
      </c>
      <c r="M107" s="23" t="str">
        <f t="shared" si="11"/>
        <v>CAG</v>
      </c>
      <c r="N107" s="23" t="str">
        <f t="shared" si="12"/>
        <v>2050_TM151_PPA_CG_05</v>
      </c>
      <c r="O107" s="23" t="str">
        <f>VLOOKUP($G107,'PPA IDs'!$A$2:$M$95,12,0)</f>
        <v>scenario-baseline</v>
      </c>
      <c r="P107" s="23" t="str">
        <f t="shared" si="32"/>
        <v>2205_BARTtoSV_Phase2\2050_TM151_PPA_CG_05_2205_BARTtoSV_Phase2_00</v>
      </c>
    </row>
    <row r="108" spans="1:16" x14ac:dyDescent="0.25">
      <c r="A108" s="87" t="s">
        <v>597</v>
      </c>
      <c r="B108" s="88" t="s">
        <v>595</v>
      </c>
      <c r="C108" s="87" t="s">
        <v>585</v>
      </c>
      <c r="D108" s="87" t="s">
        <v>251</v>
      </c>
      <c r="E108" s="85" t="s">
        <v>596</v>
      </c>
      <c r="F108" s="23" t="str">
        <f t="shared" si="23"/>
        <v>2050_TM151_PPA_BF_05_2205_BARTtoSV_Phase2_00</v>
      </c>
      <c r="G108" s="84">
        <f t="shared" si="33"/>
        <v>2205</v>
      </c>
      <c r="H108" s="23" t="str">
        <f t="shared" si="25"/>
        <v>2205_00_BF</v>
      </c>
      <c r="I108" s="23" t="str">
        <f>VLOOKUP(G108,'PPA IDs'!$A$2:$B$150,2,0)</f>
        <v>BART to Silicon Valley (Phase 2)</v>
      </c>
      <c r="J108" s="23" t="str">
        <f>VLOOKUP($G108,'PPA IDs'!$A$2:$K$95,9,0)</f>
        <v>scl</v>
      </c>
      <c r="K108" s="23" t="str">
        <f>VLOOKUP($G108,'PPA IDs'!$A$2:$K$95,10,0)</f>
        <v>transit</v>
      </c>
      <c r="L108" s="23" t="str">
        <f>VLOOKUP($G108,'PPA IDs'!$A$2:$K$95,11,0)</f>
        <v>hvy</v>
      </c>
      <c r="M108" s="23" t="str">
        <f t="shared" si="11"/>
        <v>BTTF</v>
      </c>
      <c r="N108" s="23" t="str">
        <f t="shared" si="12"/>
        <v>2050_TM151_PPA_BF_05</v>
      </c>
      <c r="O108" s="23" t="str">
        <f>VLOOKUP($G108,'PPA IDs'!$A$2:$M$95,12,0)</f>
        <v>scenario-baseline</v>
      </c>
      <c r="P108" s="23" t="str">
        <f t="shared" si="32"/>
        <v>2205_BARTtoSV_Phase2\2050_TM151_PPA_BF_05_2205_BARTtoSV_Phase2_00</v>
      </c>
    </row>
    <row r="109" spans="1:16" x14ac:dyDescent="0.25">
      <c r="A109" s="85" t="s">
        <v>597</v>
      </c>
      <c r="B109" s="88" t="s">
        <v>615</v>
      </c>
      <c r="C109" s="85" t="s">
        <v>591</v>
      </c>
      <c r="D109" s="85" t="s">
        <v>249</v>
      </c>
      <c r="E109" s="85" t="s">
        <v>596</v>
      </c>
      <c r="F109" s="23" t="str">
        <f t="shared" si="23"/>
        <v>2050_TM151_PPA_CG_04_3103_SR4_Widen_00</v>
      </c>
      <c r="G109" s="84">
        <f t="shared" ref="G109:G116" si="34">_xlfn.NUMBERVALUE(LEFT(C109,4))</f>
        <v>3103</v>
      </c>
      <c r="H109" s="23" t="str">
        <f t="shared" si="25"/>
        <v>3103_00_CG</v>
      </c>
      <c r="I109" s="23" t="str">
        <f>VLOOKUP(G109,'PPA IDs'!$A$2:$B$150,2,0)</f>
        <v>SR-4 Widening (Brentwood to Discovery Bay)</v>
      </c>
      <c r="J109" s="23" t="str">
        <f>VLOOKUP($G109,'PPA IDs'!$A$2:$K$95,9,0)</f>
        <v>cc</v>
      </c>
      <c r="K109" s="23" t="str">
        <f>VLOOKUP($G109,'PPA IDs'!$A$2:$K$95,10,0)</f>
        <v>road</v>
      </c>
      <c r="L109" s="23" t="str">
        <f>VLOOKUP($G109,'PPA IDs'!$A$2:$K$95,11,0)</f>
        <v>road</v>
      </c>
      <c r="M109" s="23" t="str">
        <f t="shared" si="11"/>
        <v>CAG</v>
      </c>
      <c r="N109" s="23" t="str">
        <f t="shared" si="12"/>
        <v>2050_TM151_PPA_CG_04</v>
      </c>
      <c r="O109" s="23" t="str">
        <f>VLOOKUP($G109,'PPA IDs'!$A$2:$M$95,12,0)</f>
        <v>scenario-baseline</v>
      </c>
      <c r="P109" s="23" t="str">
        <f t="shared" si="32"/>
        <v>3103_SR4_Widen\2050_TM151_PPA_CG_04_3103_SR4_Widen_00</v>
      </c>
    </row>
    <row r="110" spans="1:16" x14ac:dyDescent="0.25">
      <c r="A110" s="85" t="s">
        <v>597</v>
      </c>
      <c r="B110" s="88" t="s">
        <v>615</v>
      </c>
      <c r="C110" s="85" t="s">
        <v>592</v>
      </c>
      <c r="D110" s="87" t="s">
        <v>249</v>
      </c>
      <c r="E110" s="85" t="s">
        <v>596</v>
      </c>
      <c r="F110" s="23" t="str">
        <f t="shared" si="23"/>
        <v>2050_TM151_PPA_CG_04_3102_SR4_Op_00</v>
      </c>
      <c r="G110" s="84">
        <f t="shared" si="34"/>
        <v>3102</v>
      </c>
      <c r="H110" s="23" t="str">
        <f t="shared" si="25"/>
        <v>3102_00_CG</v>
      </c>
      <c r="I110" s="23" t="str">
        <f>VLOOKUP(G110,'PPA IDs'!$A$2:$B$150,2,0)</f>
        <v>SR-4 Operational Improvements</v>
      </c>
      <c r="J110" s="23" t="str">
        <f>VLOOKUP($G110,'PPA IDs'!$A$2:$K$95,9,0)</f>
        <v>cc</v>
      </c>
      <c r="K110" s="23" t="str">
        <f>VLOOKUP($G110,'PPA IDs'!$A$2:$K$95,10,0)</f>
        <v>road</v>
      </c>
      <c r="L110" s="23" t="str">
        <f>VLOOKUP($G110,'PPA IDs'!$A$2:$K$95,11,0)</f>
        <v>road</v>
      </c>
      <c r="M110" s="23" t="str">
        <f t="shared" si="11"/>
        <v>CAG</v>
      </c>
      <c r="N110" s="23" t="str">
        <f t="shared" si="12"/>
        <v>2050_TM151_PPA_CG_04</v>
      </c>
      <c r="O110" s="23" t="str">
        <f>VLOOKUP($G110,'PPA IDs'!$A$2:$M$95,12,0)</f>
        <v>scenario-baseline</v>
      </c>
      <c r="P110" s="23" t="str">
        <f t="shared" si="32"/>
        <v>3102_SR4_Op\2050_TM151_PPA_CG_04_3102_SR4_Op_00</v>
      </c>
    </row>
    <row r="111" spans="1:16" x14ac:dyDescent="0.25">
      <c r="A111" s="85" t="s">
        <v>597</v>
      </c>
      <c r="B111" s="88" t="s">
        <v>615</v>
      </c>
      <c r="C111" s="85" t="s">
        <v>592</v>
      </c>
      <c r="D111" s="87" t="s">
        <v>251</v>
      </c>
      <c r="E111" s="85" t="s">
        <v>596</v>
      </c>
      <c r="F111" s="23" t="str">
        <f t="shared" si="23"/>
        <v>2050_TM151_PPA_BF_04_3102_SR4_Op_00</v>
      </c>
      <c r="G111" s="84">
        <f t="shared" si="34"/>
        <v>3102</v>
      </c>
      <c r="H111" s="23" t="str">
        <f t="shared" si="25"/>
        <v>3102_00_BF</v>
      </c>
      <c r="I111" s="23" t="str">
        <f>VLOOKUP(G111,'PPA IDs'!$A$2:$B$150,2,0)</f>
        <v>SR-4 Operational Improvements</v>
      </c>
      <c r="J111" s="23" t="str">
        <f>VLOOKUP($G111,'PPA IDs'!$A$2:$K$95,9,0)</f>
        <v>cc</v>
      </c>
      <c r="K111" s="23" t="str">
        <f>VLOOKUP($G111,'PPA IDs'!$A$2:$K$95,10,0)</f>
        <v>road</v>
      </c>
      <c r="L111" s="23" t="str">
        <f>VLOOKUP($G111,'PPA IDs'!$A$2:$K$95,11,0)</f>
        <v>road</v>
      </c>
      <c r="M111" s="23" t="str">
        <f t="shared" si="11"/>
        <v>BTTF</v>
      </c>
      <c r="N111" s="23" t="str">
        <f t="shared" si="12"/>
        <v>2050_TM151_PPA_BF_04</v>
      </c>
      <c r="O111" s="23" t="str">
        <f>VLOOKUP($G111,'PPA IDs'!$A$2:$M$95,12,0)</f>
        <v>scenario-baseline</v>
      </c>
      <c r="P111" s="23" t="str">
        <f t="shared" si="32"/>
        <v>3102_SR4_Op\2050_TM151_PPA_BF_04_3102_SR4_Op_00</v>
      </c>
    </row>
    <row r="112" spans="1:16" x14ac:dyDescent="0.25">
      <c r="A112" s="85" t="s">
        <v>597</v>
      </c>
      <c r="B112" s="88" t="s">
        <v>615</v>
      </c>
      <c r="C112" s="85" t="s">
        <v>593</v>
      </c>
      <c r="D112" s="87" t="s">
        <v>249</v>
      </c>
      <c r="E112" s="85" t="s">
        <v>596</v>
      </c>
      <c r="F112" s="23" t="str">
        <f t="shared" si="23"/>
        <v>2050_TM151_PPA_CG_04_2202_BART_DMU_Brentwood_00</v>
      </c>
      <c r="G112" s="84">
        <f t="shared" si="34"/>
        <v>2202</v>
      </c>
      <c r="H112" s="23" t="str">
        <f t="shared" si="25"/>
        <v>2202_00_CG</v>
      </c>
      <c r="I112" s="23" t="str">
        <f>VLOOKUP(G112,'PPA IDs'!$A$2:$B$150,2,0)</f>
        <v>BART DMU to Brentwood</v>
      </c>
      <c r="J112" s="23" t="str">
        <f>VLOOKUP($G112,'PPA IDs'!$A$2:$K$95,9,0)</f>
        <v>cc</v>
      </c>
      <c r="K112" s="23" t="str">
        <f>VLOOKUP($G112,'PPA IDs'!$A$2:$K$95,10,0)</f>
        <v>transit</v>
      </c>
      <c r="L112" s="23" t="str">
        <f>VLOOKUP($G112,'PPA IDs'!$A$2:$K$95,11,0)</f>
        <v>hvy</v>
      </c>
      <c r="M112" s="23" t="str">
        <f t="shared" si="11"/>
        <v>CAG</v>
      </c>
      <c r="N112" s="23" t="str">
        <f t="shared" si="12"/>
        <v>2050_TM151_PPA_CG_04</v>
      </c>
      <c r="O112" s="23" t="str">
        <f>VLOOKUP($G112,'PPA IDs'!$A$2:$M$95,12,0)</f>
        <v>scenario-baseline</v>
      </c>
      <c r="P112" s="23" t="str">
        <f t="shared" si="32"/>
        <v>2202_BART_DMU_Brentwood\2050_TM151_PPA_CG_04_2202_BART_DMU_Brentwood_00</v>
      </c>
    </row>
    <row r="113" spans="1:16" x14ac:dyDescent="0.25">
      <c r="A113" s="85" t="s">
        <v>597</v>
      </c>
      <c r="B113" s="88" t="s">
        <v>615</v>
      </c>
      <c r="C113" s="85" t="s">
        <v>593</v>
      </c>
      <c r="D113" s="87" t="s">
        <v>251</v>
      </c>
      <c r="E113" s="85" t="s">
        <v>596</v>
      </c>
      <c r="F113" s="23" t="str">
        <f t="shared" si="23"/>
        <v>2050_TM151_PPA_BF_04_2202_BART_DMU_Brentwood_00</v>
      </c>
      <c r="G113" s="84">
        <f t="shared" si="34"/>
        <v>2202</v>
      </c>
      <c r="H113" s="23" t="str">
        <f t="shared" si="25"/>
        <v>2202_00_BF</v>
      </c>
      <c r="I113" s="23" t="str">
        <f>VLOOKUP(G113,'PPA IDs'!$A$2:$B$150,2,0)</f>
        <v>BART DMU to Brentwood</v>
      </c>
      <c r="J113" s="23" t="str">
        <f>VLOOKUP($G113,'PPA IDs'!$A$2:$K$95,9,0)</f>
        <v>cc</v>
      </c>
      <c r="K113" s="23" t="str">
        <f>VLOOKUP($G113,'PPA IDs'!$A$2:$K$95,10,0)</f>
        <v>transit</v>
      </c>
      <c r="L113" s="23" t="str">
        <f>VLOOKUP($G113,'PPA IDs'!$A$2:$K$95,11,0)</f>
        <v>hvy</v>
      </c>
      <c r="M113" s="23" t="str">
        <f t="shared" si="11"/>
        <v>BTTF</v>
      </c>
      <c r="N113" s="23" t="str">
        <f t="shared" si="12"/>
        <v>2050_TM151_PPA_BF_04</v>
      </c>
      <c r="O113" s="23" t="str">
        <f>VLOOKUP($G113,'PPA IDs'!$A$2:$M$95,12,0)</f>
        <v>scenario-baseline</v>
      </c>
      <c r="P113" s="23" t="str">
        <f t="shared" si="32"/>
        <v>2202_BART_DMU_Brentwood\2050_TM151_PPA_BF_04_2202_BART_DMU_Brentwood_00</v>
      </c>
    </row>
    <row r="114" spans="1:16" x14ac:dyDescent="0.25">
      <c r="A114" s="85" t="s">
        <v>597</v>
      </c>
      <c r="B114" s="88" t="s">
        <v>615</v>
      </c>
      <c r="C114" s="85" t="s">
        <v>555</v>
      </c>
      <c r="D114" s="87" t="s">
        <v>250</v>
      </c>
      <c r="E114" s="85" t="s">
        <v>596</v>
      </c>
      <c r="F114" s="23" t="str">
        <f t="shared" si="23"/>
        <v>2050_TM151_PPA_RT_04_2201_BART_CoreCap_TEST_00</v>
      </c>
      <c r="G114" s="84">
        <f t="shared" si="34"/>
        <v>2201</v>
      </c>
      <c r="H114" s="23" t="str">
        <f t="shared" si="25"/>
        <v>2201_00_RT</v>
      </c>
      <c r="I114" s="23" t="str">
        <f>VLOOKUP(G114,'PPA IDs'!$A$2:$B$150,2,0)</f>
        <v>BART Core Capacity</v>
      </c>
      <c r="J114" s="23" t="str">
        <f>VLOOKUP($G114,'PPA IDs'!$A$2:$K$95,9,0)</f>
        <v>various</v>
      </c>
      <c r="K114" s="23" t="str">
        <f>VLOOKUP($G114,'PPA IDs'!$A$2:$K$95,10,0)</f>
        <v>transit</v>
      </c>
      <c r="L114" s="23" t="str">
        <f>VLOOKUP($G114,'PPA IDs'!$A$2:$K$95,11,0)</f>
        <v>hvy</v>
      </c>
      <c r="M114" s="23" t="str">
        <f t="shared" si="11"/>
        <v>RTFF</v>
      </c>
      <c r="N114" s="23" t="str">
        <f t="shared" si="12"/>
        <v>2050_TM151_PPA_RT_04</v>
      </c>
      <c r="O114" s="23" t="str">
        <f>VLOOKUP($G114,'PPA IDs'!$A$2:$M$95,12,0)</f>
        <v>scenario-baseline</v>
      </c>
      <c r="P114" s="23" t="str">
        <f t="shared" si="32"/>
        <v>2201_BART_CoreCap_TEST\2050_TM151_PPA_RT_04_2201_BART_CoreCap_TEST_00</v>
      </c>
    </row>
    <row r="115" spans="1:16" x14ac:dyDescent="0.25">
      <c r="A115" s="85" t="s">
        <v>597</v>
      </c>
      <c r="B115" s="88" t="s">
        <v>615</v>
      </c>
      <c r="C115" s="85" t="s">
        <v>555</v>
      </c>
      <c r="D115" s="87" t="s">
        <v>250</v>
      </c>
      <c r="E115" s="85" t="s">
        <v>596</v>
      </c>
      <c r="F115" s="23" t="str">
        <f t="shared" si="23"/>
        <v>2050_TM151_PPA_RT_04_2201_BART_CoreCap_TEST_00</v>
      </c>
      <c r="G115" s="84">
        <f t="shared" si="34"/>
        <v>2201</v>
      </c>
      <c r="H115" s="23" t="str">
        <f t="shared" si="25"/>
        <v>2201_00_RT</v>
      </c>
      <c r="I115" s="23" t="str">
        <f>VLOOKUP(G115,'PPA IDs'!$A$2:$B$150,2,0)</f>
        <v>BART Core Capacity</v>
      </c>
      <c r="J115" s="23" t="str">
        <f>VLOOKUP($G115,'PPA IDs'!$A$2:$K$95,9,0)</f>
        <v>various</v>
      </c>
      <c r="K115" s="23" t="str">
        <f>VLOOKUP($G115,'PPA IDs'!$A$2:$K$95,10,0)</f>
        <v>transit</v>
      </c>
      <c r="L115" s="23" t="str">
        <f>VLOOKUP($G115,'PPA IDs'!$A$2:$K$95,11,0)</f>
        <v>hvy</v>
      </c>
      <c r="M115" s="23" t="str">
        <f t="shared" si="11"/>
        <v>RTFF</v>
      </c>
      <c r="N115" s="23" t="str">
        <f t="shared" si="12"/>
        <v>2050_TM151_PPA_RT_04</v>
      </c>
      <c r="O115" s="23" t="str">
        <f>VLOOKUP($G115,'PPA IDs'!$A$2:$M$95,12,0)</f>
        <v>scenario-baseline</v>
      </c>
      <c r="P115" s="23" t="str">
        <f t="shared" si="32"/>
        <v>2201_BART_CoreCap_TEST\2050_TM151_PPA_RT_04_2201_BART_CoreCap_TEST_00</v>
      </c>
    </row>
    <row r="116" spans="1:16" x14ac:dyDescent="0.25">
      <c r="A116" s="88" t="s">
        <v>597</v>
      </c>
      <c r="B116" s="88" t="s">
        <v>595</v>
      </c>
      <c r="C116" s="85" t="s">
        <v>555</v>
      </c>
      <c r="D116" s="88" t="s">
        <v>250</v>
      </c>
      <c r="E116" s="88" t="s">
        <v>596</v>
      </c>
      <c r="F116" s="23" t="str">
        <f t="shared" si="23"/>
        <v>2050_TM151_PPA_RT_05_2201_BART_CoreCap_TEST_00</v>
      </c>
      <c r="G116" s="84">
        <f t="shared" si="34"/>
        <v>2201</v>
      </c>
      <c r="H116" s="23" t="str">
        <f t="shared" si="25"/>
        <v>2201_00_RT</v>
      </c>
      <c r="I116" s="23" t="str">
        <f>VLOOKUP(G116,'PPA IDs'!$A$2:$B$150,2,0)</f>
        <v>BART Core Capacity</v>
      </c>
      <c r="J116" s="23" t="str">
        <f>VLOOKUP($G116,'PPA IDs'!$A$2:$K$95,9,0)</f>
        <v>various</v>
      </c>
      <c r="K116" s="23" t="str">
        <f>VLOOKUP($G116,'PPA IDs'!$A$2:$K$95,10,0)</f>
        <v>transit</v>
      </c>
      <c r="L116" s="23" t="str">
        <f>VLOOKUP($G116,'PPA IDs'!$A$2:$K$95,11,0)</f>
        <v>hvy</v>
      </c>
      <c r="M116" s="23" t="str">
        <f t="shared" si="11"/>
        <v>RTFF</v>
      </c>
      <c r="N116" s="23" t="str">
        <f t="shared" si="12"/>
        <v>2050_TM151_PPA_RT_05</v>
      </c>
      <c r="O116" s="23" t="str">
        <f>VLOOKUP($G116,'PPA IDs'!$A$2:$M$95,12,0)</f>
        <v>scenario-baseline</v>
      </c>
      <c r="P116" s="23" t="str">
        <f t="shared" si="32"/>
        <v>2201_BART_CoreCap_TEST\2050_TM151_PPA_RT_05_2201_BART_CoreCap_TEST_00</v>
      </c>
    </row>
    <row r="117" spans="1:16" x14ac:dyDescent="0.25">
      <c r="A117" s="88" t="s">
        <v>597</v>
      </c>
      <c r="B117" s="88" t="s">
        <v>595</v>
      </c>
      <c r="C117" s="85" t="s">
        <v>555</v>
      </c>
      <c r="D117" s="88" t="s">
        <v>249</v>
      </c>
      <c r="E117" s="88" t="s">
        <v>596</v>
      </c>
      <c r="F117" s="23" t="str">
        <f t="shared" si="23"/>
        <v>2050_TM151_PPA_CG_05_2201_BART_CoreCap_TEST_00</v>
      </c>
      <c r="G117" s="84">
        <f t="shared" ref="G117:G118" si="35">_xlfn.NUMBERVALUE(LEFT(C117,4))</f>
        <v>2201</v>
      </c>
      <c r="H117" s="23" t="str">
        <f t="shared" si="25"/>
        <v>2201_00_CG</v>
      </c>
      <c r="I117" s="23" t="str">
        <f>VLOOKUP(G117,'PPA IDs'!$A$2:$B$150,2,0)</f>
        <v>BART Core Capacity</v>
      </c>
      <c r="J117" s="23" t="str">
        <f>VLOOKUP($G117,'PPA IDs'!$A$2:$K$95,9,0)</f>
        <v>various</v>
      </c>
      <c r="K117" s="23" t="str">
        <f>VLOOKUP($G117,'PPA IDs'!$A$2:$K$95,10,0)</f>
        <v>transit</v>
      </c>
      <c r="L117" s="23" t="str">
        <f>VLOOKUP($G117,'PPA IDs'!$A$2:$K$95,11,0)</f>
        <v>hvy</v>
      </c>
      <c r="M117" s="23" t="str">
        <f t="shared" si="11"/>
        <v>CAG</v>
      </c>
      <c r="N117" s="23" t="str">
        <f t="shared" si="12"/>
        <v>2050_TM151_PPA_CG_05</v>
      </c>
      <c r="O117" s="23" t="str">
        <f>VLOOKUP($G117,'PPA IDs'!$A$2:$M$95,12,0)</f>
        <v>scenario-baseline</v>
      </c>
      <c r="P117" s="23" t="str">
        <f t="shared" si="32"/>
        <v>2201_BART_CoreCap_TEST\2050_TM151_PPA_CG_05_2201_BART_CoreCap_TEST_00</v>
      </c>
    </row>
    <row r="118" spans="1:16" x14ac:dyDescent="0.25">
      <c r="A118" s="88" t="s">
        <v>597</v>
      </c>
      <c r="B118" s="88" t="s">
        <v>595</v>
      </c>
      <c r="C118" s="85" t="s">
        <v>555</v>
      </c>
      <c r="D118" s="88" t="s">
        <v>251</v>
      </c>
      <c r="E118" s="88" t="s">
        <v>596</v>
      </c>
      <c r="F118" s="23" t="str">
        <f t="shared" si="23"/>
        <v>2050_TM151_PPA_BF_05_2201_BART_CoreCap_TEST_00</v>
      </c>
      <c r="G118" s="84">
        <f t="shared" si="35"/>
        <v>2201</v>
      </c>
      <c r="H118" s="23" t="str">
        <f t="shared" si="25"/>
        <v>2201_00_BF</v>
      </c>
      <c r="I118" s="23" t="str">
        <f>VLOOKUP(G118,'PPA IDs'!$A$2:$B$150,2,0)</f>
        <v>BART Core Capacity</v>
      </c>
      <c r="J118" s="23" t="str">
        <f>VLOOKUP($G118,'PPA IDs'!$A$2:$K$95,9,0)</f>
        <v>various</v>
      </c>
      <c r="K118" s="23" t="str">
        <f>VLOOKUP($G118,'PPA IDs'!$A$2:$K$95,10,0)</f>
        <v>transit</v>
      </c>
      <c r="L118" s="23" t="str">
        <f>VLOOKUP($G118,'PPA IDs'!$A$2:$K$95,11,0)</f>
        <v>hvy</v>
      </c>
      <c r="M118" s="23" t="str">
        <f t="shared" si="11"/>
        <v>BTTF</v>
      </c>
      <c r="N118" s="23" t="str">
        <f t="shared" si="12"/>
        <v>2050_TM151_PPA_BF_05</v>
      </c>
      <c r="O118" s="23" t="str">
        <f>VLOOKUP($G118,'PPA IDs'!$A$2:$M$95,12,0)</f>
        <v>scenario-baseline</v>
      </c>
      <c r="P118" s="23" t="str">
        <f t="shared" si="32"/>
        <v>2201_BART_CoreCap_TEST\2050_TM151_PPA_BF_05_2201_BART_CoreCap_TEST_00</v>
      </c>
    </row>
    <row r="119" spans="1:16" x14ac:dyDescent="0.25">
      <c r="A119" s="88" t="s">
        <v>597</v>
      </c>
      <c r="B119" s="88" t="s">
        <v>595</v>
      </c>
      <c r="C119" s="85" t="s">
        <v>628</v>
      </c>
      <c r="D119" s="88" t="s">
        <v>250</v>
      </c>
      <c r="E119" s="88" t="s">
        <v>596</v>
      </c>
      <c r="F119" s="23" t="str">
        <f t="shared" ref="F119:F122" si="36">A119&amp;"_"&amp;D119&amp;"_"&amp;B119&amp;"_"&amp;C119&amp;"_"&amp;E119</f>
        <v>2050_TM151_PPA_RT_05_2101_Geary_BRT_Phase2_00</v>
      </c>
      <c r="G119" s="84">
        <f t="shared" ref="G119:G122" si="37">_xlfn.NUMBERVALUE(LEFT(C119,4))</f>
        <v>2101</v>
      </c>
      <c r="H119" s="23" t="str">
        <f t="shared" ref="H119:H122" si="38">G119&amp;"_"&amp;E119&amp;"_"&amp;D119</f>
        <v>2101_00_RT</v>
      </c>
      <c r="I119" s="23" t="str">
        <f>VLOOKUP(G119,'PPA IDs'!$A$2:$B$150,2,0)</f>
        <v>Geary BRT (Phase 2)</v>
      </c>
      <c r="J119" s="23" t="str">
        <f>VLOOKUP($G119,'PPA IDs'!$A$2:$K$95,9,0)</f>
        <v>sf</v>
      </c>
      <c r="K119" s="23" t="str">
        <f>VLOOKUP($G119,'PPA IDs'!$A$2:$K$95,10,0)</f>
        <v>transit</v>
      </c>
      <c r="L119" s="23" t="str">
        <f>VLOOKUP($G119,'PPA IDs'!$A$2:$K$95,11,0)</f>
        <v>loc</v>
      </c>
      <c r="M119" s="23" t="str">
        <f t="shared" ref="M119:M122" si="39">IF(D119="RT","RTFF",IF(D119="CG","CAG","BTTF"))</f>
        <v>RTFF</v>
      </c>
      <c r="N119" s="23" t="str">
        <f t="shared" ref="N119:N122" si="40">A119&amp;"_"&amp;D119&amp;"_"&amp;B119</f>
        <v>2050_TM151_PPA_RT_05</v>
      </c>
      <c r="O119" s="23" t="str">
        <f>VLOOKUP($G119,'PPA IDs'!$A$2:$M$95,12,0)</f>
        <v>scenario-baseline</v>
      </c>
      <c r="P119" s="23" t="str">
        <f t="shared" si="32"/>
        <v>2101_Geary_BRT_Phase2\2050_TM151_PPA_RT_05_2101_Geary_BRT_Phase2_00</v>
      </c>
    </row>
    <row r="120" spans="1:16" x14ac:dyDescent="0.25">
      <c r="A120" s="88" t="s">
        <v>597</v>
      </c>
      <c r="B120" s="88" t="s">
        <v>595</v>
      </c>
      <c r="C120" s="66" t="s">
        <v>629</v>
      </c>
      <c r="D120" s="88" t="s">
        <v>250</v>
      </c>
      <c r="E120" s="88" t="s">
        <v>596</v>
      </c>
      <c r="F120" s="23" t="str">
        <f t="shared" si="36"/>
        <v>2050_TM151_PPA_RT_05_2102_ElCaminoReal_BRT_00</v>
      </c>
      <c r="G120" s="84">
        <f t="shared" si="37"/>
        <v>2102</v>
      </c>
      <c r="H120" s="23" t="str">
        <f t="shared" si="38"/>
        <v>2102_00_RT</v>
      </c>
      <c r="I120" s="23" t="str">
        <f>VLOOKUP(G120,'PPA IDs'!$A$2:$B$150,2,0)</f>
        <v>El Camino Real BRT</v>
      </c>
      <c r="J120" s="23" t="str">
        <f>VLOOKUP($G120,'PPA IDs'!$A$2:$K$95,9,0)</f>
        <v>various</v>
      </c>
      <c r="K120" s="23" t="str">
        <f>VLOOKUP($G120,'PPA IDs'!$A$2:$K$95,10,0)</f>
        <v>transit</v>
      </c>
      <c r="L120" s="23" t="str">
        <f>VLOOKUP($G120,'PPA IDs'!$A$2:$K$95,11,0)</f>
        <v>loc</v>
      </c>
      <c r="M120" s="23" t="str">
        <f t="shared" si="39"/>
        <v>RTFF</v>
      </c>
      <c r="N120" s="23" t="str">
        <f t="shared" si="40"/>
        <v>2050_TM151_PPA_RT_05</v>
      </c>
      <c r="O120" s="23" t="str">
        <f>VLOOKUP($G120,'PPA IDs'!$A$2:$M$95,12,0)</f>
        <v>scenario-baseline</v>
      </c>
      <c r="P120" s="23" t="str">
        <f t="shared" si="32"/>
        <v>2102_ElCaminoReal_BRT\2050_TM151_PPA_RT_05_2102_ElCaminoReal_BRT_00</v>
      </c>
    </row>
    <row r="121" spans="1:16" x14ac:dyDescent="0.25">
      <c r="A121" s="88" t="s">
        <v>597</v>
      </c>
      <c r="B121" s="88" t="s">
        <v>595</v>
      </c>
      <c r="C121" s="66" t="s">
        <v>630</v>
      </c>
      <c r="D121" s="88" t="s">
        <v>250</v>
      </c>
      <c r="E121" s="88" t="s">
        <v>596</v>
      </c>
      <c r="F121" s="23" t="str">
        <f t="shared" si="36"/>
        <v>2050_TM151_PPA_RT_05_2402_SJC_People_Mover_00</v>
      </c>
      <c r="G121" s="84">
        <f t="shared" si="37"/>
        <v>2402</v>
      </c>
      <c r="H121" s="23" t="str">
        <f t="shared" si="38"/>
        <v>2402_00_RT</v>
      </c>
      <c r="I121" s="23" t="str">
        <f>VLOOKUP(G121,'PPA IDs'!$A$2:$B$150,2,0)</f>
        <v>San Jose Airport People Mover</v>
      </c>
      <c r="J121" s="23" t="str">
        <f>VLOOKUP($G121,'PPA IDs'!$A$2:$K$95,9,0)</f>
        <v>scl</v>
      </c>
      <c r="K121" s="23" t="str">
        <f>VLOOKUP($G121,'PPA IDs'!$A$2:$K$95,10,0)</f>
        <v>transit</v>
      </c>
      <c r="L121" s="23" t="str">
        <f>VLOOKUP($G121,'PPA IDs'!$A$2:$K$95,11,0)</f>
        <v>lrf</v>
      </c>
      <c r="M121" s="23" t="str">
        <f t="shared" si="39"/>
        <v>RTFF</v>
      </c>
      <c r="N121" s="23" t="str">
        <f t="shared" si="40"/>
        <v>2050_TM151_PPA_RT_05</v>
      </c>
      <c r="O121" s="23" t="str">
        <f>VLOOKUP($G121,'PPA IDs'!$A$2:$M$95,12,0)</f>
        <v>scenario-baseline</v>
      </c>
      <c r="P121" s="23" t="str">
        <f t="shared" si="32"/>
        <v>2402_SJC_People_Mover\2050_TM151_PPA_RT_05_2402_SJC_People_Mover_00</v>
      </c>
    </row>
    <row r="122" spans="1:16" x14ac:dyDescent="0.25">
      <c r="A122" s="88" t="s">
        <v>597</v>
      </c>
      <c r="B122" s="88" t="s">
        <v>595</v>
      </c>
      <c r="C122" s="66" t="s">
        <v>631</v>
      </c>
      <c r="D122" s="88" t="s">
        <v>250</v>
      </c>
      <c r="E122" s="88" t="s">
        <v>596</v>
      </c>
      <c r="F122" s="23" t="str">
        <f t="shared" si="36"/>
        <v>2050_TM151_PPA_RT_05_2403_Vasona_LRT_Phase2_00</v>
      </c>
      <c r="G122" s="84">
        <f t="shared" si="37"/>
        <v>2403</v>
      </c>
      <c r="H122" s="23" t="str">
        <f t="shared" si="38"/>
        <v>2403_00_RT</v>
      </c>
      <c r="I122" s="23" t="str">
        <f>VLOOKUP(G122,'PPA IDs'!$A$2:$B$150,2,0)</f>
        <v>Vasona LRT (Phase 2)</v>
      </c>
      <c r="J122" s="23" t="str">
        <f>VLOOKUP($G122,'PPA IDs'!$A$2:$K$95,9,0)</f>
        <v>scl</v>
      </c>
      <c r="K122" s="23" t="str">
        <f>VLOOKUP($G122,'PPA IDs'!$A$2:$K$95,10,0)</f>
        <v>transit</v>
      </c>
      <c r="L122" s="23" t="str">
        <f>VLOOKUP($G122,'PPA IDs'!$A$2:$K$95,11,0)</f>
        <v>lrf</v>
      </c>
      <c r="M122" s="23" t="str">
        <f t="shared" si="39"/>
        <v>RTFF</v>
      </c>
      <c r="N122" s="23" t="str">
        <f t="shared" si="40"/>
        <v>2050_TM151_PPA_RT_05</v>
      </c>
      <c r="O122" s="23" t="str">
        <f>VLOOKUP($G122,'PPA IDs'!$A$2:$M$95,12,0)</f>
        <v>scenario-baseline</v>
      </c>
      <c r="P122" s="23" t="str">
        <f t="shared" si="32"/>
        <v>2403_Vasona_LRT_Phase2\2050_TM151_PPA_RT_05_2403_Vasona_LRT_Phase2_00</v>
      </c>
    </row>
    <row r="123" spans="1:16" x14ac:dyDescent="0.25">
      <c r="A123" s="88" t="s">
        <v>597</v>
      </c>
      <c r="B123" s="88" t="s">
        <v>595</v>
      </c>
      <c r="C123" s="66" t="s">
        <v>661</v>
      </c>
      <c r="D123" s="88" t="s">
        <v>250</v>
      </c>
      <c r="E123" s="88" t="s">
        <v>596</v>
      </c>
      <c r="F123" s="23" t="str">
        <f t="shared" ref="F123" si="41">A123&amp;"_"&amp;D123&amp;"_"&amp;B123&amp;"_"&amp;C123&amp;"_"&amp;E123</f>
        <v>2050_TM151_PPA_RT_05_2407_Muni_SouthwestSub_00</v>
      </c>
      <c r="G123" s="84">
        <f t="shared" ref="G123" si="42">_xlfn.NUMBERVALUE(LEFT(C123,4))</f>
        <v>2407</v>
      </c>
      <c r="H123" s="23" t="str">
        <f t="shared" ref="H123" si="43">G123&amp;"_"&amp;E123&amp;"_"&amp;D123</f>
        <v>2407_00_RT</v>
      </c>
      <c r="I123" s="23" t="str">
        <f>VLOOKUP(G123,'PPA IDs'!$A$2:$B$150,2,0)</f>
        <v>VTA LRT Systemwide Grade Separation and Full Automation</v>
      </c>
      <c r="J123" s="23" t="str">
        <f>VLOOKUP($G123,'PPA IDs'!$A$2:$K$95,9,0)</f>
        <v>scl</v>
      </c>
      <c r="K123" s="23" t="str">
        <f>VLOOKUP($G123,'PPA IDs'!$A$2:$K$95,10,0)</f>
        <v>transit</v>
      </c>
      <c r="L123" s="23" t="str">
        <f>VLOOKUP($G123,'PPA IDs'!$A$2:$K$95,11,0)</f>
        <v>lrf</v>
      </c>
      <c r="M123" s="23" t="str">
        <f t="shared" ref="M123" si="44">IF(D123="RT","RTFF",IF(D123="CG","CAG","BTTF"))</f>
        <v>RTFF</v>
      </c>
      <c r="N123" s="23" t="str">
        <f t="shared" ref="N123" si="45">A123&amp;"_"&amp;D123&amp;"_"&amp;B123</f>
        <v>2050_TM151_PPA_RT_05</v>
      </c>
      <c r="O123" s="23" t="str">
        <f>VLOOKUP($G123,'PPA IDs'!$A$2:$M$95,12,0)</f>
        <v>scenario-baseline</v>
      </c>
      <c r="P123" s="23" t="str">
        <f t="shared" ref="P123" si="46">C123&amp;"\"&amp;F123</f>
        <v>2407_Muni_SouthwestSub\2050_TM151_PPA_RT_05_2407_Muni_SouthwestSub_00</v>
      </c>
    </row>
    <row r="124" spans="1:16" x14ac:dyDescent="0.25">
      <c r="A124" s="89" t="s">
        <v>597</v>
      </c>
      <c r="B124" s="89" t="s">
        <v>595</v>
      </c>
      <c r="C124" s="86" t="s">
        <v>635</v>
      </c>
      <c r="D124" s="89" t="s">
        <v>250</v>
      </c>
      <c r="E124" s="89" t="s">
        <v>596</v>
      </c>
      <c r="F124" s="90" t="str">
        <f t="shared" ref="F124:F128" si="47">A124&amp;"_"&amp;D124&amp;"_"&amp;B124&amp;"_"&amp;C124&amp;"_"&amp;E124</f>
        <v>2050_TM151_PPA_RT_05_2201_BART_CoreCap_00</v>
      </c>
      <c r="G124" s="91">
        <f t="shared" ref="G124:G128" si="48">_xlfn.NUMBERVALUE(LEFT(C124,4))</f>
        <v>2201</v>
      </c>
      <c r="H124" s="90" t="str">
        <f t="shared" ref="H124:H128" si="49">G124&amp;"_"&amp;E124&amp;"_"&amp;D124</f>
        <v>2201_00_RT</v>
      </c>
      <c r="I124" s="90" t="str">
        <f>VLOOKUP(G124,'PPA IDs'!$A$2:$B$150,2,0)</f>
        <v>BART Core Capacity</v>
      </c>
      <c r="J124" s="90" t="str">
        <f>VLOOKUP($G124,'PPA IDs'!$A$2:$K$95,9,0)</f>
        <v>various</v>
      </c>
      <c r="K124" s="90" t="str">
        <f>VLOOKUP($G124,'PPA IDs'!$A$2:$K$95,10,0)</f>
        <v>transit</v>
      </c>
      <c r="L124" s="90" t="str">
        <f>VLOOKUP($G124,'PPA IDs'!$A$2:$K$95,11,0)</f>
        <v>hvy</v>
      </c>
      <c r="M124" s="90" t="str">
        <f t="shared" ref="M124:M128" si="50">IF(D124="RT","RTFF",IF(D124="CG","CAG","BTTF"))</f>
        <v>RTFF</v>
      </c>
      <c r="N124" s="90" t="str">
        <f t="shared" ref="N124:N128" si="51">A124&amp;"_"&amp;D124&amp;"_"&amp;B124</f>
        <v>2050_TM151_PPA_RT_05</v>
      </c>
      <c r="O124" s="90" t="str">
        <f>VLOOKUP($G124,'PPA IDs'!$A$2:$M$95,12,0)</f>
        <v>scenario-baseline</v>
      </c>
      <c r="P124" s="90" t="str">
        <f t="shared" ref="P124:P128" si="52">C124&amp;"\"&amp;F124</f>
        <v>2201_BART_CoreCap\2050_TM151_PPA_RT_05_2201_BART_CoreCap_00</v>
      </c>
    </row>
    <row r="125" spans="1:16" x14ac:dyDescent="0.25">
      <c r="A125" s="88" t="s">
        <v>597</v>
      </c>
      <c r="B125" s="88" t="s">
        <v>620</v>
      </c>
      <c r="C125" s="85" t="s">
        <v>647</v>
      </c>
      <c r="D125" s="85" t="s">
        <v>250</v>
      </c>
      <c r="E125" s="85" t="s">
        <v>596</v>
      </c>
      <c r="F125" s="23" t="str">
        <f t="shared" ref="F125" si="53">A125&amp;"_"&amp;D125&amp;"_"&amp;B125&amp;"_"&amp;C125&amp;"_"&amp;E125</f>
        <v>2050_TM151_PPA_RT_06_2300_CaltrainDTX_00</v>
      </c>
      <c r="G125" s="84">
        <f t="shared" ref="G125" si="54">_xlfn.NUMBERVALUE(LEFT(C125,4))</f>
        <v>2300</v>
      </c>
      <c r="H125" s="23" t="str">
        <f t="shared" ref="H125" si="55">G125&amp;"_"&amp;E125&amp;"_"&amp;D125</f>
        <v>2300_00_RT</v>
      </c>
      <c r="I125" s="23" t="str">
        <f>VLOOKUP(G125,'PPA IDs'!$A$2:$B$150,2,0)</f>
        <v>Caltrain Downtown Extension</v>
      </c>
      <c r="J125" s="23" t="str">
        <f>VLOOKUP($G125,'PPA IDs'!$A$2:$K$95,9,0)</f>
        <v>sf</v>
      </c>
      <c r="K125" s="23" t="str">
        <f>VLOOKUP($G125,'PPA IDs'!$A$2:$K$95,10,0)</f>
        <v>transit</v>
      </c>
      <c r="L125" s="23" t="str">
        <f>VLOOKUP($G125,'PPA IDs'!$A$2:$K$95,11,0)</f>
        <v>com</v>
      </c>
      <c r="M125" s="23" t="str">
        <f t="shared" ref="M125" si="56">IF(D125="RT","RTFF",IF(D125="CG","CAG","BTTF"))</f>
        <v>RTFF</v>
      </c>
      <c r="N125" s="23" t="str">
        <f t="shared" ref="N125" si="57">A125&amp;"_"&amp;D125&amp;"_"&amp;B125</f>
        <v>2050_TM151_PPA_RT_06</v>
      </c>
      <c r="O125" s="23" t="str">
        <f>VLOOKUP($G125,'PPA IDs'!$A$2:$M$95,12,0)</f>
        <v>scenario-baseline</v>
      </c>
      <c r="P125" s="23" t="str">
        <f t="shared" ref="P125" si="58">C125&amp;"\"&amp;F125</f>
        <v>2300_CaltrainDTX\2050_TM151_PPA_RT_06_2300_CaltrainDTX_00</v>
      </c>
    </row>
    <row r="126" spans="1:16" x14ac:dyDescent="0.25">
      <c r="A126" s="88" t="s">
        <v>597</v>
      </c>
      <c r="B126" s="88" t="s">
        <v>620</v>
      </c>
      <c r="C126" s="85" t="s">
        <v>562</v>
      </c>
      <c r="D126" s="85" t="s">
        <v>250</v>
      </c>
      <c r="E126" s="85" t="s">
        <v>596</v>
      </c>
      <c r="F126" s="23" t="str">
        <f t="shared" si="47"/>
        <v>2050_TM151_PPA_RT_06_2301_Caltrain_10tph_00</v>
      </c>
      <c r="G126" s="84">
        <f t="shared" si="48"/>
        <v>2301</v>
      </c>
      <c r="H126" s="23" t="str">
        <f t="shared" si="49"/>
        <v>2301_00_RT</v>
      </c>
      <c r="I126" s="23" t="str">
        <f>VLOOKUP(G126,'PPA IDs'!$A$2:$B$150,2,0)</f>
        <v>Caltrain PCBB 10tphpd</v>
      </c>
      <c r="J126" s="23" t="str">
        <f>VLOOKUP($G126,'PPA IDs'!$A$2:$K$95,9,0)</f>
        <v>various</v>
      </c>
      <c r="K126" s="23" t="str">
        <f>VLOOKUP($G126,'PPA IDs'!$A$2:$K$95,10,0)</f>
        <v>transit</v>
      </c>
      <c r="L126" s="23" t="str">
        <f>VLOOKUP($G126,'PPA IDs'!$A$2:$K$95,11,0)</f>
        <v>com</v>
      </c>
      <c r="M126" s="23" t="str">
        <f t="shared" si="50"/>
        <v>RTFF</v>
      </c>
      <c r="N126" s="23" t="str">
        <f t="shared" si="51"/>
        <v>2050_TM151_PPA_RT_06</v>
      </c>
      <c r="O126" s="23" t="str">
        <f>VLOOKUP($G126,'PPA IDs'!$A$2:$M$95,12,0)</f>
        <v>scenario-baseline</v>
      </c>
      <c r="P126" s="23" t="str">
        <f t="shared" si="52"/>
        <v>2301_Caltrain_10tph\2050_TM151_PPA_RT_06_2301_Caltrain_10tph_00</v>
      </c>
    </row>
    <row r="127" spans="1:16" x14ac:dyDescent="0.25">
      <c r="A127" s="88" t="s">
        <v>597</v>
      </c>
      <c r="B127" s="88" t="s">
        <v>620</v>
      </c>
      <c r="C127" s="85" t="s">
        <v>542</v>
      </c>
      <c r="D127" s="85" t="s">
        <v>250</v>
      </c>
      <c r="E127" s="85" t="s">
        <v>596</v>
      </c>
      <c r="F127" s="23" t="str">
        <f t="shared" si="47"/>
        <v>2050_TM151_PPA_RT_06_2302_Caltrain_12tph_00</v>
      </c>
      <c r="G127" s="84">
        <f t="shared" si="48"/>
        <v>2302</v>
      </c>
      <c r="H127" s="23" t="str">
        <f t="shared" si="49"/>
        <v>2302_00_RT</v>
      </c>
      <c r="I127" s="23" t="str">
        <f>VLOOKUP(G127,'PPA IDs'!$A$2:$B$150,2,0)</f>
        <v>Caltrain PCBB 12tphpd</v>
      </c>
      <c r="J127" s="23" t="str">
        <f>VLOOKUP($G127,'PPA IDs'!$A$2:$K$95,9,0)</f>
        <v>various</v>
      </c>
      <c r="K127" s="23" t="str">
        <f>VLOOKUP($G127,'PPA IDs'!$A$2:$K$95,10,0)</f>
        <v>transit</v>
      </c>
      <c r="L127" s="23" t="str">
        <f>VLOOKUP($G127,'PPA IDs'!$A$2:$K$95,11,0)</f>
        <v>com</v>
      </c>
      <c r="M127" s="23" t="str">
        <f t="shared" si="50"/>
        <v>RTFF</v>
      </c>
      <c r="N127" s="23" t="str">
        <f t="shared" si="51"/>
        <v>2050_TM151_PPA_RT_06</v>
      </c>
      <c r="O127" s="23" t="str">
        <f>VLOOKUP($G127,'PPA IDs'!$A$2:$M$95,12,0)</f>
        <v>scenario-baseline</v>
      </c>
      <c r="P127" s="23" t="str">
        <f t="shared" si="52"/>
        <v>2302_Caltrain_12tph\2050_TM151_PPA_RT_06_2302_Caltrain_12tph_00</v>
      </c>
    </row>
    <row r="128" spans="1:16" x14ac:dyDescent="0.25">
      <c r="A128" s="88" t="s">
        <v>597</v>
      </c>
      <c r="B128" s="88" t="s">
        <v>620</v>
      </c>
      <c r="C128" s="85" t="s">
        <v>541</v>
      </c>
      <c r="D128" s="85" t="s">
        <v>250</v>
      </c>
      <c r="E128" s="85" t="s">
        <v>596</v>
      </c>
      <c r="F128" s="23" t="str">
        <f t="shared" si="47"/>
        <v>2050_TM151_PPA_RT_06_2303_Caltrain_16tph_00</v>
      </c>
      <c r="G128" s="84">
        <f t="shared" si="48"/>
        <v>2303</v>
      </c>
      <c r="H128" s="23" t="str">
        <f t="shared" si="49"/>
        <v>2303_00_RT</v>
      </c>
      <c r="I128" s="23" t="str">
        <f>VLOOKUP(G128,'PPA IDs'!$A$2:$B$150,2,0)</f>
        <v>Caltrain PCBB 16tphpd</v>
      </c>
      <c r="J128" s="23" t="str">
        <f>VLOOKUP($G128,'PPA IDs'!$A$2:$K$95,9,0)</f>
        <v>various</v>
      </c>
      <c r="K128" s="23" t="str">
        <f>VLOOKUP($G128,'PPA IDs'!$A$2:$K$95,10,0)</f>
        <v>transit</v>
      </c>
      <c r="L128" s="23" t="str">
        <f>VLOOKUP($G128,'PPA IDs'!$A$2:$K$95,11,0)</f>
        <v>com</v>
      </c>
      <c r="M128" s="23" t="str">
        <f t="shared" si="50"/>
        <v>RTFF</v>
      </c>
      <c r="N128" s="23" t="str">
        <f t="shared" si="51"/>
        <v>2050_TM151_PPA_RT_06</v>
      </c>
      <c r="O128" s="23" t="str">
        <f>VLOOKUP($G128,'PPA IDs'!$A$2:$M$95,12,0)</f>
        <v>scenario-baseline</v>
      </c>
      <c r="P128" s="23" t="str">
        <f t="shared" si="52"/>
        <v>2303_Caltrain_16tph\2050_TM151_PPA_RT_06_2303_Caltrain_16tph_00</v>
      </c>
    </row>
    <row r="129" spans="1:16" x14ac:dyDescent="0.25">
      <c r="A129" s="88" t="s">
        <v>597</v>
      </c>
      <c r="B129" s="88" t="s">
        <v>620</v>
      </c>
      <c r="C129" s="85" t="s">
        <v>645</v>
      </c>
      <c r="D129" s="85" t="s">
        <v>250</v>
      </c>
      <c r="E129" s="85" t="s">
        <v>596</v>
      </c>
      <c r="F129" s="23" t="str">
        <f t="shared" ref="F129:F131" si="59">A129&amp;"_"&amp;D129&amp;"_"&amp;B129&amp;"_"&amp;C129&amp;"_"&amp;E129</f>
        <v>2050_TM151_PPA_RT_06_2101_GearyBRT_Phase2_00</v>
      </c>
      <c r="G129" s="84">
        <f t="shared" ref="G129:G131" si="60">_xlfn.NUMBERVALUE(LEFT(C129,4))</f>
        <v>2101</v>
      </c>
      <c r="H129" s="23" t="str">
        <f t="shared" ref="H129:H131" si="61">G129&amp;"_"&amp;E129&amp;"_"&amp;D129</f>
        <v>2101_00_RT</v>
      </c>
      <c r="I129" s="23" t="str">
        <f>VLOOKUP(G129,'PPA IDs'!$A$2:$B$150,2,0)</f>
        <v>Geary BRT (Phase 2)</v>
      </c>
      <c r="J129" s="23" t="str">
        <f>VLOOKUP($G129,'PPA IDs'!$A$2:$K$95,9,0)</f>
        <v>sf</v>
      </c>
      <c r="K129" s="23" t="str">
        <f>VLOOKUP($G129,'PPA IDs'!$A$2:$K$95,10,0)</f>
        <v>transit</v>
      </c>
      <c r="L129" s="23" t="str">
        <f>VLOOKUP($G129,'PPA IDs'!$A$2:$K$95,11,0)</f>
        <v>loc</v>
      </c>
      <c r="M129" s="23" t="str">
        <f t="shared" ref="M129:M131" si="62">IF(D129="RT","RTFF",IF(D129="CG","CAG","BTTF"))</f>
        <v>RTFF</v>
      </c>
      <c r="N129" s="23" t="str">
        <f t="shared" ref="N129:N131" si="63">A129&amp;"_"&amp;D129&amp;"_"&amp;B129</f>
        <v>2050_TM151_PPA_RT_06</v>
      </c>
      <c r="O129" s="23" t="str">
        <f>VLOOKUP($G129,'PPA IDs'!$A$2:$M$95,12,0)</f>
        <v>scenario-baseline</v>
      </c>
      <c r="P129" s="23" t="str">
        <f t="shared" ref="P129:P131" si="64">C129&amp;"\"&amp;F129</f>
        <v>2101_GearyBRT_Phase2\2050_TM151_PPA_RT_06_2101_GearyBRT_Phase2_00</v>
      </c>
    </row>
    <row r="130" spans="1:16" x14ac:dyDescent="0.25">
      <c r="A130" s="88" t="s">
        <v>597</v>
      </c>
      <c r="B130" s="88" t="s">
        <v>620</v>
      </c>
      <c r="C130" s="66" t="s">
        <v>644</v>
      </c>
      <c r="D130" s="85" t="s">
        <v>250</v>
      </c>
      <c r="E130" s="85" t="s">
        <v>596</v>
      </c>
      <c r="F130" s="23" t="str">
        <f t="shared" si="59"/>
        <v>2050_TM151_PPA_RT_06_2100_SanPablo_BRT_00</v>
      </c>
      <c r="G130" s="84">
        <f t="shared" si="60"/>
        <v>2100</v>
      </c>
      <c r="H130" s="23" t="str">
        <f t="shared" si="61"/>
        <v>2100_00_RT</v>
      </c>
      <c r="I130" s="23" t="str">
        <f>VLOOKUP(G130,'PPA IDs'!$A$2:$B$150,2,0)</f>
        <v>San Pablo BRT</v>
      </c>
      <c r="J130" s="23" t="str">
        <f>VLOOKUP($G130,'PPA IDs'!$A$2:$K$95,9,0)</f>
        <v>various</v>
      </c>
      <c r="K130" s="23" t="str">
        <f>VLOOKUP($G130,'PPA IDs'!$A$2:$K$95,10,0)</f>
        <v>transit</v>
      </c>
      <c r="L130" s="23" t="str">
        <f>VLOOKUP($G130,'PPA IDs'!$A$2:$K$95,11,0)</f>
        <v>loc</v>
      </c>
      <c r="M130" s="23" t="str">
        <f t="shared" si="62"/>
        <v>RTFF</v>
      </c>
      <c r="N130" s="23" t="str">
        <f t="shared" si="63"/>
        <v>2050_TM151_PPA_RT_06</v>
      </c>
      <c r="O130" s="23" t="str">
        <f>VLOOKUP($G130,'PPA IDs'!$A$2:$M$95,12,0)</f>
        <v>scenario-baseline</v>
      </c>
      <c r="P130" s="23" t="str">
        <f t="shared" si="64"/>
        <v>2100_SanPablo_BRT\2050_TM151_PPA_RT_06_2100_SanPablo_BRT_00</v>
      </c>
    </row>
    <row r="131" spans="1:16" x14ac:dyDescent="0.25">
      <c r="A131" s="88" t="s">
        <v>597</v>
      </c>
      <c r="B131" s="88" t="s">
        <v>620</v>
      </c>
      <c r="C131" s="85" t="s">
        <v>593</v>
      </c>
      <c r="D131" s="85" t="s">
        <v>250</v>
      </c>
      <c r="E131" s="85" t="s">
        <v>596</v>
      </c>
      <c r="F131" s="23" t="str">
        <f t="shared" si="59"/>
        <v>2050_TM151_PPA_RT_06_2202_BART_DMU_Brentwood_00</v>
      </c>
      <c r="G131" s="84">
        <f t="shared" si="60"/>
        <v>2202</v>
      </c>
      <c r="H131" s="23" t="str">
        <f t="shared" si="61"/>
        <v>2202_00_RT</v>
      </c>
      <c r="I131" s="23" t="str">
        <f>VLOOKUP(G131,'PPA IDs'!$A$2:$B$150,2,0)</f>
        <v>BART DMU to Brentwood</v>
      </c>
      <c r="J131" s="23" t="str">
        <f>VLOOKUP($G131,'PPA IDs'!$A$2:$K$95,9,0)</f>
        <v>cc</v>
      </c>
      <c r="K131" s="23" t="str">
        <f>VLOOKUP($G131,'PPA IDs'!$A$2:$K$95,10,0)</f>
        <v>transit</v>
      </c>
      <c r="L131" s="23" t="str">
        <f>VLOOKUP($G131,'PPA IDs'!$A$2:$K$95,11,0)</f>
        <v>hvy</v>
      </c>
      <c r="M131" s="23" t="str">
        <f t="shared" si="62"/>
        <v>RTFF</v>
      </c>
      <c r="N131" s="23" t="str">
        <f t="shared" si="63"/>
        <v>2050_TM151_PPA_RT_06</v>
      </c>
      <c r="O131" s="23" t="str">
        <f>VLOOKUP($G131,'PPA IDs'!$A$2:$M$95,12,0)</f>
        <v>scenario-baseline</v>
      </c>
      <c r="P131" s="23" t="str">
        <f t="shared" si="64"/>
        <v>2202_BART_DMU_Brentwood\2050_TM151_PPA_RT_06_2202_BART_DMU_Brentwood_00</v>
      </c>
    </row>
    <row r="132" spans="1:16" x14ac:dyDescent="0.25">
      <c r="A132" s="88" t="s">
        <v>597</v>
      </c>
      <c r="B132" s="88" t="s">
        <v>620</v>
      </c>
      <c r="C132" s="85" t="s">
        <v>635</v>
      </c>
      <c r="D132" s="88" t="s">
        <v>250</v>
      </c>
      <c r="E132" s="88" t="s">
        <v>596</v>
      </c>
      <c r="F132" s="23" t="str">
        <f t="shared" ref="F132" si="65">A132&amp;"_"&amp;D132&amp;"_"&amp;B132&amp;"_"&amp;C132&amp;"_"&amp;E132</f>
        <v>2050_TM151_PPA_RT_06_2201_BART_CoreCap_00</v>
      </c>
      <c r="G132" s="84">
        <f t="shared" ref="G132" si="66">_xlfn.NUMBERVALUE(LEFT(C132,4))</f>
        <v>2201</v>
      </c>
      <c r="H132" s="23" t="str">
        <f t="shared" ref="H132" si="67">G132&amp;"_"&amp;E132&amp;"_"&amp;D132</f>
        <v>2201_00_RT</v>
      </c>
      <c r="I132" s="23" t="str">
        <f>VLOOKUP(G132,'PPA IDs'!$A$2:$B$150,2,0)</f>
        <v>BART Core Capacity</v>
      </c>
      <c r="J132" s="23" t="str">
        <f>VLOOKUP($G132,'PPA IDs'!$A$2:$K$95,9,0)</f>
        <v>various</v>
      </c>
      <c r="K132" s="23" t="str">
        <f>VLOOKUP($G132,'PPA IDs'!$A$2:$K$95,10,0)</f>
        <v>transit</v>
      </c>
      <c r="L132" s="23" t="str">
        <f>VLOOKUP($G132,'PPA IDs'!$A$2:$K$95,11,0)</f>
        <v>hvy</v>
      </c>
      <c r="M132" s="23" t="str">
        <f t="shared" ref="M132" si="68">IF(D132="RT","RTFF",IF(D132="CG","CAG","BTTF"))</f>
        <v>RTFF</v>
      </c>
      <c r="N132" s="23" t="str">
        <f t="shared" ref="N132" si="69">A132&amp;"_"&amp;D132&amp;"_"&amp;B132</f>
        <v>2050_TM151_PPA_RT_06</v>
      </c>
      <c r="O132" s="23" t="str">
        <f>VLOOKUP($G132,'PPA IDs'!$A$2:$M$95,12,0)</f>
        <v>scenario-baseline</v>
      </c>
      <c r="P132" s="23" t="str">
        <f t="shared" ref="P132" si="70">C132&amp;"\"&amp;F132</f>
        <v>2201_BART_CoreCap\2050_TM151_PPA_RT_06_2201_BART_CoreCap_00</v>
      </c>
    </row>
    <row r="133" spans="1:16" x14ac:dyDescent="0.25">
      <c r="A133" s="88" t="s">
        <v>597</v>
      </c>
      <c r="B133" s="88" t="s">
        <v>620</v>
      </c>
      <c r="C133" s="66" t="s">
        <v>646</v>
      </c>
      <c r="D133" s="85" t="s">
        <v>250</v>
      </c>
      <c r="E133" s="85" t="s">
        <v>596</v>
      </c>
      <c r="F133" s="23" t="str">
        <f t="shared" ref="F133:F137" si="71">A133&amp;"_"&amp;D133&amp;"_"&amp;B133&amp;"_"&amp;C133&amp;"_"&amp;E133</f>
        <v>2050_TM151_PPA_RT_06_3100_SR_239_00</v>
      </c>
      <c r="G133" s="84">
        <f t="shared" ref="G133:G137" si="72">_xlfn.NUMBERVALUE(LEFT(C133,4))</f>
        <v>3100</v>
      </c>
      <c r="H133" s="23" t="str">
        <f t="shared" ref="H133:H137" si="73">G133&amp;"_"&amp;E133&amp;"_"&amp;D133</f>
        <v>3100_00_RT</v>
      </c>
      <c r="I133" s="23" t="str">
        <f>VLOOKUP(G133,'PPA IDs'!$A$2:$B$150,2,0)</f>
        <v>SR-239</v>
      </c>
      <c r="J133" s="23" t="str">
        <f>VLOOKUP($G133,'PPA IDs'!$A$2:$K$95,9,0)</f>
        <v>cc</v>
      </c>
      <c r="K133" s="23" t="str">
        <f>VLOOKUP($G133,'PPA IDs'!$A$2:$K$95,10,0)</f>
        <v>road</v>
      </c>
      <c r="L133" s="23" t="str">
        <f>VLOOKUP($G133,'PPA IDs'!$A$2:$K$95,11,0)</f>
        <v>road</v>
      </c>
      <c r="M133" s="23" t="str">
        <f t="shared" ref="M133:M137" si="74">IF(D133="RT","RTFF",IF(D133="CG","CAG","BTTF"))</f>
        <v>RTFF</v>
      </c>
      <c r="N133" s="23" t="str">
        <f t="shared" ref="N133:N137" si="75">A133&amp;"_"&amp;D133&amp;"_"&amp;B133</f>
        <v>2050_TM151_PPA_RT_06</v>
      </c>
      <c r="O133" s="23" t="str">
        <f>VLOOKUP($G133,'PPA IDs'!$A$2:$M$95,12,0)</f>
        <v>scenario-baseline</v>
      </c>
      <c r="P133" s="23" t="str">
        <f t="shared" ref="P133:P137" si="76">C133&amp;"\"&amp;F133</f>
        <v>3100_SR_239\2050_TM151_PPA_RT_06_3100_SR_239_00</v>
      </c>
    </row>
    <row r="134" spans="1:16" x14ac:dyDescent="0.25">
      <c r="A134" s="89" t="s">
        <v>597</v>
      </c>
      <c r="B134" s="89" t="s">
        <v>620</v>
      </c>
      <c r="C134" s="86" t="s">
        <v>592</v>
      </c>
      <c r="D134" s="86" t="s">
        <v>250</v>
      </c>
      <c r="E134" s="86" t="s">
        <v>596</v>
      </c>
      <c r="F134" s="90" t="str">
        <f t="shared" si="71"/>
        <v>2050_TM151_PPA_RT_06_3102_SR4_Op_00</v>
      </c>
      <c r="G134" s="91">
        <f t="shared" si="72"/>
        <v>3102</v>
      </c>
      <c r="H134" s="90" t="str">
        <f t="shared" si="73"/>
        <v>3102_00_RT</v>
      </c>
      <c r="I134" s="90" t="str">
        <f>VLOOKUP(G134,'PPA IDs'!$A$2:$B$150,2,0)</f>
        <v>SR-4 Operational Improvements</v>
      </c>
      <c r="J134" s="90" t="str">
        <f>VLOOKUP($G134,'PPA IDs'!$A$2:$K$95,9,0)</f>
        <v>cc</v>
      </c>
      <c r="K134" s="90" t="str">
        <f>VLOOKUP($G134,'PPA IDs'!$A$2:$K$95,10,0)</f>
        <v>road</v>
      </c>
      <c r="L134" s="90" t="str">
        <f>VLOOKUP($G134,'PPA IDs'!$A$2:$K$95,11,0)</f>
        <v>road</v>
      </c>
      <c r="M134" s="90" t="str">
        <f t="shared" si="74"/>
        <v>RTFF</v>
      </c>
      <c r="N134" s="90" t="str">
        <f t="shared" si="75"/>
        <v>2050_TM151_PPA_RT_06</v>
      </c>
      <c r="O134" s="90" t="str">
        <f>VLOOKUP($G134,'PPA IDs'!$A$2:$M$95,12,0)</f>
        <v>scenario-baseline</v>
      </c>
      <c r="P134" s="90" t="str">
        <f t="shared" si="76"/>
        <v>3102_SR4_Op\2050_TM151_PPA_RT_06_3102_SR4_Op_00</v>
      </c>
    </row>
    <row r="135" spans="1:16" x14ac:dyDescent="0.25">
      <c r="A135" s="94" t="s">
        <v>597</v>
      </c>
      <c r="B135" s="95" t="s">
        <v>652</v>
      </c>
      <c r="C135" s="94" t="s">
        <v>541</v>
      </c>
      <c r="D135" s="94" t="s">
        <v>250</v>
      </c>
      <c r="E135" s="94" t="s">
        <v>596</v>
      </c>
      <c r="F135" s="96" t="str">
        <f t="shared" si="71"/>
        <v>2050_TM151_PPA_RT_07_2303_Caltrain_16tph_00</v>
      </c>
      <c r="G135" s="97">
        <f t="shared" si="72"/>
        <v>2303</v>
      </c>
      <c r="H135" s="96" t="str">
        <f t="shared" si="73"/>
        <v>2303_00_RT</v>
      </c>
      <c r="I135" s="96" t="str">
        <f>VLOOKUP(G135,'PPA IDs'!$A$2:$B$150,2,0)</f>
        <v>Caltrain PCBB 16tphpd</v>
      </c>
      <c r="J135" s="96" t="str">
        <f>VLOOKUP($G135,'PPA IDs'!$A$2:$K$95,9,0)</f>
        <v>various</v>
      </c>
      <c r="K135" s="96" t="str">
        <f>VLOOKUP($G135,'PPA IDs'!$A$2:$K$95,10,0)</f>
        <v>transit</v>
      </c>
      <c r="L135" s="96" t="str">
        <f>VLOOKUP($G135,'PPA IDs'!$A$2:$K$95,11,0)</f>
        <v>com</v>
      </c>
      <c r="M135" s="96" t="str">
        <f t="shared" si="74"/>
        <v>RTFF</v>
      </c>
      <c r="N135" s="96" t="str">
        <f t="shared" si="75"/>
        <v>2050_TM151_PPA_RT_07</v>
      </c>
      <c r="O135" s="96" t="str">
        <f>VLOOKUP($G135,'PPA IDs'!$A$2:$M$95,12,0)</f>
        <v>scenario-baseline</v>
      </c>
      <c r="P135" s="96" t="str">
        <f t="shared" si="76"/>
        <v>2303_Caltrain_16tph\2050_TM151_PPA_RT_07_2303_Caltrain_16tph_00</v>
      </c>
    </row>
    <row r="136" spans="1:16" x14ac:dyDescent="0.25">
      <c r="A136" s="85" t="s">
        <v>597</v>
      </c>
      <c r="B136" s="88" t="s">
        <v>652</v>
      </c>
      <c r="C136" s="85" t="s">
        <v>541</v>
      </c>
      <c r="D136" s="85" t="s">
        <v>249</v>
      </c>
      <c r="E136" s="85" t="s">
        <v>596</v>
      </c>
      <c r="F136" s="23" t="str">
        <f t="shared" si="71"/>
        <v>2050_TM151_PPA_CG_07_2303_Caltrain_16tph_00</v>
      </c>
      <c r="G136" s="84">
        <f t="shared" si="72"/>
        <v>2303</v>
      </c>
      <c r="H136" s="23" t="str">
        <f t="shared" si="73"/>
        <v>2303_00_CG</v>
      </c>
      <c r="I136" s="23" t="str">
        <f>VLOOKUP(G136,'PPA IDs'!$A$2:$B$150,2,0)</f>
        <v>Caltrain PCBB 16tphpd</v>
      </c>
      <c r="J136" s="23" t="str">
        <f>VLOOKUP($G136,'PPA IDs'!$A$2:$K$95,9,0)</f>
        <v>various</v>
      </c>
      <c r="K136" s="23" t="str">
        <f>VLOOKUP($G136,'PPA IDs'!$A$2:$K$95,10,0)</f>
        <v>transit</v>
      </c>
      <c r="L136" s="23" t="str">
        <f>VLOOKUP($G136,'PPA IDs'!$A$2:$K$95,11,0)</f>
        <v>com</v>
      </c>
      <c r="M136" s="23" t="str">
        <f t="shared" si="74"/>
        <v>CAG</v>
      </c>
      <c r="N136" s="23" t="str">
        <f t="shared" si="75"/>
        <v>2050_TM151_PPA_CG_07</v>
      </c>
      <c r="O136" s="23" t="str">
        <f>VLOOKUP($G136,'PPA IDs'!$A$2:$M$95,12,0)</f>
        <v>scenario-baseline</v>
      </c>
      <c r="P136" s="23" t="str">
        <f t="shared" si="76"/>
        <v>2303_Caltrain_16tph\2050_TM151_PPA_CG_07_2303_Caltrain_16tph_00</v>
      </c>
    </row>
    <row r="137" spans="1:16" x14ac:dyDescent="0.25">
      <c r="A137" s="85" t="s">
        <v>597</v>
      </c>
      <c r="B137" s="88" t="s">
        <v>652</v>
      </c>
      <c r="C137" s="85" t="s">
        <v>541</v>
      </c>
      <c r="D137" s="85" t="s">
        <v>251</v>
      </c>
      <c r="E137" s="85" t="s">
        <v>596</v>
      </c>
      <c r="F137" s="23" t="str">
        <f t="shared" si="71"/>
        <v>2050_TM151_PPA_BF_07_2303_Caltrain_16tph_00</v>
      </c>
      <c r="G137" s="84">
        <f t="shared" si="72"/>
        <v>2303</v>
      </c>
      <c r="H137" s="23" t="str">
        <f t="shared" si="73"/>
        <v>2303_00_BF</v>
      </c>
      <c r="I137" s="23" t="str">
        <f>VLOOKUP(G137,'PPA IDs'!$A$2:$B$150,2,0)</f>
        <v>Caltrain PCBB 16tphpd</v>
      </c>
      <c r="J137" s="23" t="str">
        <f>VLOOKUP($G137,'PPA IDs'!$A$2:$K$95,9,0)</f>
        <v>various</v>
      </c>
      <c r="K137" s="23" t="str">
        <f>VLOOKUP($G137,'PPA IDs'!$A$2:$K$95,10,0)</f>
        <v>transit</v>
      </c>
      <c r="L137" s="23" t="str">
        <f>VLOOKUP($G137,'PPA IDs'!$A$2:$K$95,11,0)</f>
        <v>com</v>
      </c>
      <c r="M137" s="23" t="str">
        <f t="shared" si="74"/>
        <v>BTTF</v>
      </c>
      <c r="N137" s="23" t="str">
        <f t="shared" si="75"/>
        <v>2050_TM151_PPA_BF_07</v>
      </c>
      <c r="O137" s="23" t="str">
        <f>VLOOKUP($G137,'PPA IDs'!$A$2:$M$95,12,0)</f>
        <v>scenario-baseline</v>
      </c>
      <c r="P137" s="23" t="str">
        <f t="shared" si="76"/>
        <v>2303_Caltrain_16tph\2050_TM151_PPA_BF_07_2303_Caltrain_16tph_00</v>
      </c>
    </row>
    <row r="138" spans="1:16" x14ac:dyDescent="0.25">
      <c r="A138" s="85" t="s">
        <v>597</v>
      </c>
      <c r="B138" s="88" t="s">
        <v>652</v>
      </c>
      <c r="C138" s="85" t="s">
        <v>635</v>
      </c>
      <c r="D138" s="85" t="s">
        <v>250</v>
      </c>
      <c r="E138" s="85" t="s">
        <v>596</v>
      </c>
      <c r="F138" s="23" t="str">
        <f t="shared" ref="F138:F146" si="77">A138&amp;"_"&amp;D138&amp;"_"&amp;B138&amp;"_"&amp;C138&amp;"_"&amp;E138</f>
        <v>2050_TM151_PPA_RT_07_2201_BART_CoreCap_00</v>
      </c>
      <c r="G138" s="84">
        <f t="shared" ref="G138:G146" si="78">_xlfn.NUMBERVALUE(LEFT(C138,4))</f>
        <v>2201</v>
      </c>
      <c r="H138" s="23" t="str">
        <f t="shared" ref="H138:H146" si="79">G138&amp;"_"&amp;E138&amp;"_"&amp;D138</f>
        <v>2201_00_RT</v>
      </c>
      <c r="I138" s="23" t="str">
        <f>VLOOKUP(G138,'PPA IDs'!$A$2:$B$150,2,0)</f>
        <v>BART Core Capacity</v>
      </c>
      <c r="J138" s="23" t="str">
        <f>VLOOKUP($G138,'PPA IDs'!$A$2:$K$95,9,0)</f>
        <v>various</v>
      </c>
      <c r="K138" s="23" t="str">
        <f>VLOOKUP($G138,'PPA IDs'!$A$2:$K$95,10,0)</f>
        <v>transit</v>
      </c>
      <c r="L138" s="23" t="str">
        <f>VLOOKUP($G138,'PPA IDs'!$A$2:$K$95,11,0)</f>
        <v>hvy</v>
      </c>
      <c r="M138" s="23" t="str">
        <f t="shared" ref="M138:M146" si="80">IF(D138="RT","RTFF",IF(D138="CG","CAG","BTTF"))</f>
        <v>RTFF</v>
      </c>
      <c r="N138" s="23" t="str">
        <f t="shared" ref="N138:N146" si="81">A138&amp;"_"&amp;D138&amp;"_"&amp;B138</f>
        <v>2050_TM151_PPA_RT_07</v>
      </c>
      <c r="O138" s="23" t="str">
        <f>VLOOKUP($G138,'PPA IDs'!$A$2:$M$95,12,0)</f>
        <v>scenario-baseline</v>
      </c>
      <c r="P138" s="23" t="str">
        <f t="shared" ref="P138:P146" si="82">C138&amp;"\"&amp;F138</f>
        <v>2201_BART_CoreCap\2050_TM151_PPA_RT_07_2201_BART_CoreCap_00</v>
      </c>
    </row>
    <row r="139" spans="1:16" x14ac:dyDescent="0.25">
      <c r="A139" s="85" t="s">
        <v>597</v>
      </c>
      <c r="B139" s="88" t="s">
        <v>652</v>
      </c>
      <c r="C139" s="85" t="s">
        <v>635</v>
      </c>
      <c r="D139" s="85" t="s">
        <v>249</v>
      </c>
      <c r="E139" s="85" t="s">
        <v>596</v>
      </c>
      <c r="F139" s="23" t="str">
        <f t="shared" si="77"/>
        <v>2050_TM151_PPA_CG_07_2201_BART_CoreCap_00</v>
      </c>
      <c r="G139" s="84">
        <f t="shared" si="78"/>
        <v>2201</v>
      </c>
      <c r="H139" s="23" t="str">
        <f t="shared" si="79"/>
        <v>2201_00_CG</v>
      </c>
      <c r="I139" s="23" t="str">
        <f>VLOOKUP(G139,'PPA IDs'!$A$2:$B$150,2,0)</f>
        <v>BART Core Capacity</v>
      </c>
      <c r="J139" s="23" t="str">
        <f>VLOOKUP($G139,'PPA IDs'!$A$2:$K$95,9,0)</f>
        <v>various</v>
      </c>
      <c r="K139" s="23" t="str">
        <f>VLOOKUP($G139,'PPA IDs'!$A$2:$K$95,10,0)</f>
        <v>transit</v>
      </c>
      <c r="L139" s="23" t="str">
        <f>VLOOKUP($G139,'PPA IDs'!$A$2:$K$95,11,0)</f>
        <v>hvy</v>
      </c>
      <c r="M139" s="23" t="str">
        <f t="shared" si="80"/>
        <v>CAG</v>
      </c>
      <c r="N139" s="23" t="str">
        <f t="shared" si="81"/>
        <v>2050_TM151_PPA_CG_07</v>
      </c>
      <c r="O139" s="23" t="str">
        <f>VLOOKUP($G139,'PPA IDs'!$A$2:$M$95,12,0)</f>
        <v>scenario-baseline</v>
      </c>
      <c r="P139" s="23" t="str">
        <f t="shared" si="82"/>
        <v>2201_BART_CoreCap\2050_TM151_PPA_CG_07_2201_BART_CoreCap_00</v>
      </c>
    </row>
    <row r="140" spans="1:16" x14ac:dyDescent="0.25">
      <c r="A140" s="85" t="s">
        <v>597</v>
      </c>
      <c r="B140" s="88" t="s">
        <v>652</v>
      </c>
      <c r="C140" s="85" t="s">
        <v>635</v>
      </c>
      <c r="D140" s="85" t="s">
        <v>251</v>
      </c>
      <c r="E140" s="85" t="s">
        <v>596</v>
      </c>
      <c r="F140" s="23" t="str">
        <f t="shared" si="77"/>
        <v>2050_TM151_PPA_BF_07_2201_BART_CoreCap_00</v>
      </c>
      <c r="G140" s="84">
        <f t="shared" si="78"/>
        <v>2201</v>
      </c>
      <c r="H140" s="23" t="str">
        <f t="shared" si="79"/>
        <v>2201_00_BF</v>
      </c>
      <c r="I140" s="23" t="str">
        <f>VLOOKUP(G140,'PPA IDs'!$A$2:$B$150,2,0)</f>
        <v>BART Core Capacity</v>
      </c>
      <c r="J140" s="23" t="str">
        <f>VLOOKUP($G140,'PPA IDs'!$A$2:$K$95,9,0)</f>
        <v>various</v>
      </c>
      <c r="K140" s="23" t="str">
        <f>VLOOKUP($G140,'PPA IDs'!$A$2:$K$95,10,0)</f>
        <v>transit</v>
      </c>
      <c r="L140" s="23" t="str">
        <f>VLOOKUP($G140,'PPA IDs'!$A$2:$K$95,11,0)</f>
        <v>hvy</v>
      </c>
      <c r="M140" s="23" t="str">
        <f t="shared" si="80"/>
        <v>BTTF</v>
      </c>
      <c r="N140" s="23" t="str">
        <f t="shared" si="81"/>
        <v>2050_TM151_PPA_BF_07</v>
      </c>
      <c r="O140" s="23" t="str">
        <f>VLOOKUP($G140,'PPA IDs'!$A$2:$M$95,12,0)</f>
        <v>scenario-baseline</v>
      </c>
      <c r="P140" s="23" t="str">
        <f t="shared" si="82"/>
        <v>2201_BART_CoreCap\2050_TM151_PPA_BF_07_2201_BART_CoreCap_00</v>
      </c>
    </row>
    <row r="141" spans="1:16" x14ac:dyDescent="0.25">
      <c r="A141" s="85" t="s">
        <v>597</v>
      </c>
      <c r="B141" s="88" t="s">
        <v>652</v>
      </c>
      <c r="C141" s="85" t="s">
        <v>658</v>
      </c>
      <c r="D141" s="85" t="s">
        <v>250</v>
      </c>
      <c r="E141" s="85" t="s">
        <v>616</v>
      </c>
      <c r="F141" s="23" t="str">
        <f t="shared" si="77"/>
        <v>2050_TM151_PPA_RT_07_2306_Dumbarton_Rail_02</v>
      </c>
      <c r="G141" s="84">
        <f t="shared" si="78"/>
        <v>2306</v>
      </c>
      <c r="H141" s="23" t="str">
        <f t="shared" si="79"/>
        <v>2306_02_RT</v>
      </c>
      <c r="I141" s="23" t="str">
        <f>VLOOKUP(G141,'PPA IDs'!$A$2:$B$150,2,0)</f>
        <v>Dumbarton Rail (Redwood City to Union City)</v>
      </c>
      <c r="J141" s="23" t="str">
        <f>VLOOKUP($G141,'PPA IDs'!$A$2:$K$95,9,0)</f>
        <v>various</v>
      </c>
      <c r="K141" s="23" t="str">
        <f>VLOOKUP($G141,'PPA IDs'!$A$2:$K$95,10,0)</f>
        <v>transit</v>
      </c>
      <c r="L141" s="23" t="str">
        <f>VLOOKUP($G141,'PPA IDs'!$A$2:$K$95,11,0)</f>
        <v>com</v>
      </c>
      <c r="M141" s="23" t="str">
        <f t="shared" si="80"/>
        <v>RTFF</v>
      </c>
      <c r="N141" s="23" t="str">
        <f t="shared" si="81"/>
        <v>2050_TM151_PPA_RT_07</v>
      </c>
      <c r="O141" s="23" t="str">
        <f>VLOOKUP($G141,'PPA IDs'!$A$2:$M$95,12,0)</f>
        <v>scenario-baseline</v>
      </c>
      <c r="P141" s="23" t="str">
        <f t="shared" si="82"/>
        <v>2306_Dumbarton_Rail\2050_TM151_PPA_RT_07_2306_Dumbarton_Rail_02</v>
      </c>
    </row>
    <row r="142" spans="1:16" x14ac:dyDescent="0.25">
      <c r="A142" s="85" t="s">
        <v>597</v>
      </c>
      <c r="B142" s="88" t="s">
        <v>652</v>
      </c>
      <c r="C142" s="85" t="s">
        <v>658</v>
      </c>
      <c r="D142" s="85" t="s">
        <v>249</v>
      </c>
      <c r="E142" s="88" t="s">
        <v>618</v>
      </c>
      <c r="F142" s="23" t="str">
        <f t="shared" si="77"/>
        <v>2050_TM151_PPA_CG_07_2306_Dumbarton_Rail_01</v>
      </c>
      <c r="G142" s="84">
        <f t="shared" si="78"/>
        <v>2306</v>
      </c>
      <c r="H142" s="23" t="str">
        <f t="shared" si="79"/>
        <v>2306_01_CG</v>
      </c>
      <c r="I142" s="23" t="str">
        <f>VLOOKUP(G142,'PPA IDs'!$A$2:$B$150,2,0)</f>
        <v>Dumbarton Rail (Redwood City to Union City)</v>
      </c>
      <c r="J142" s="23" t="str">
        <f>VLOOKUP($G142,'PPA IDs'!$A$2:$K$95,9,0)</f>
        <v>various</v>
      </c>
      <c r="K142" s="23" t="str">
        <f>VLOOKUP($G142,'PPA IDs'!$A$2:$K$95,10,0)</f>
        <v>transit</v>
      </c>
      <c r="L142" s="23" t="str">
        <f>VLOOKUP($G142,'PPA IDs'!$A$2:$K$95,11,0)</f>
        <v>com</v>
      </c>
      <c r="M142" s="23" t="str">
        <f t="shared" si="80"/>
        <v>CAG</v>
      </c>
      <c r="N142" s="23" t="str">
        <f t="shared" si="81"/>
        <v>2050_TM151_PPA_CG_07</v>
      </c>
      <c r="O142" s="23" t="str">
        <f>VLOOKUP($G142,'PPA IDs'!$A$2:$M$95,12,0)</f>
        <v>scenario-baseline</v>
      </c>
      <c r="P142" s="23" t="str">
        <f t="shared" si="82"/>
        <v>2306_Dumbarton_Rail\2050_TM151_PPA_CG_07_2306_Dumbarton_Rail_01</v>
      </c>
    </row>
    <row r="143" spans="1:16" x14ac:dyDescent="0.25">
      <c r="A143" s="85" t="s">
        <v>597</v>
      </c>
      <c r="B143" s="88" t="s">
        <v>652</v>
      </c>
      <c r="C143" s="85" t="s">
        <v>658</v>
      </c>
      <c r="D143" s="85" t="s">
        <v>251</v>
      </c>
      <c r="E143" s="85" t="s">
        <v>616</v>
      </c>
      <c r="F143" s="23" t="str">
        <f t="shared" si="77"/>
        <v>2050_TM151_PPA_BF_07_2306_Dumbarton_Rail_02</v>
      </c>
      <c r="G143" s="84">
        <f t="shared" si="78"/>
        <v>2306</v>
      </c>
      <c r="H143" s="23" t="str">
        <f t="shared" si="79"/>
        <v>2306_02_BF</v>
      </c>
      <c r="I143" s="23" t="str">
        <f>VLOOKUP(G143,'PPA IDs'!$A$2:$B$150,2,0)</f>
        <v>Dumbarton Rail (Redwood City to Union City)</v>
      </c>
      <c r="J143" s="23" t="str">
        <f>VLOOKUP($G143,'PPA IDs'!$A$2:$K$95,9,0)</f>
        <v>various</v>
      </c>
      <c r="K143" s="23" t="str">
        <f>VLOOKUP($G143,'PPA IDs'!$A$2:$K$95,10,0)</f>
        <v>transit</v>
      </c>
      <c r="L143" s="23" t="str">
        <f>VLOOKUP($G143,'PPA IDs'!$A$2:$K$95,11,0)</f>
        <v>com</v>
      </c>
      <c r="M143" s="23" t="str">
        <f t="shared" si="80"/>
        <v>BTTF</v>
      </c>
      <c r="N143" s="23" t="str">
        <f t="shared" si="81"/>
        <v>2050_TM151_PPA_BF_07</v>
      </c>
      <c r="O143" s="23" t="str">
        <f>VLOOKUP($G143,'PPA IDs'!$A$2:$M$95,12,0)</f>
        <v>scenario-baseline</v>
      </c>
      <c r="P143" s="23" t="str">
        <f t="shared" si="82"/>
        <v>2306_Dumbarton_Rail\2050_TM151_PPA_BF_07_2306_Dumbarton_Rail_02</v>
      </c>
    </row>
    <row r="144" spans="1:16" x14ac:dyDescent="0.25">
      <c r="A144" s="85" t="s">
        <v>597</v>
      </c>
      <c r="B144" s="88" t="s">
        <v>652</v>
      </c>
      <c r="C144" s="85" t="s">
        <v>657</v>
      </c>
      <c r="D144" s="85" t="s">
        <v>250</v>
      </c>
      <c r="E144" s="85" t="s">
        <v>596</v>
      </c>
      <c r="F144" s="23" t="str">
        <f t="shared" si="77"/>
        <v>2050_TM151_PPA_RT_07_2308_Valley_Link_00</v>
      </c>
      <c r="G144" s="84">
        <f t="shared" si="78"/>
        <v>2308</v>
      </c>
      <c r="H144" s="23" t="str">
        <f t="shared" si="79"/>
        <v>2308_00_RT</v>
      </c>
      <c r="I144" s="23" t="str">
        <f>VLOOKUP(G144,'PPA IDs'!$A$2:$B$150,2,0)</f>
        <v>Valley Link (Dublin to San Joaquin Valley)</v>
      </c>
      <c r="J144" s="23" t="str">
        <f>VLOOKUP($G144,'PPA IDs'!$A$2:$K$95,9,0)</f>
        <v>ala</v>
      </c>
      <c r="K144" s="23" t="str">
        <f>VLOOKUP($G144,'PPA IDs'!$A$2:$K$95,10,0)</f>
        <v>transit</v>
      </c>
      <c r="L144" s="23" t="str">
        <f>VLOOKUP($G144,'PPA IDs'!$A$2:$K$95,11,0)</f>
        <v>com</v>
      </c>
      <c r="M144" s="23" t="str">
        <f t="shared" si="80"/>
        <v>RTFF</v>
      </c>
      <c r="N144" s="23" t="str">
        <f t="shared" si="81"/>
        <v>2050_TM151_PPA_RT_07</v>
      </c>
      <c r="O144" s="23" t="str">
        <f>VLOOKUP($G144,'PPA IDs'!$A$2:$M$95,12,0)</f>
        <v>scenario-baseline</v>
      </c>
      <c r="P144" s="23" t="str">
        <f t="shared" si="82"/>
        <v>2308_Valley_Link\2050_TM151_PPA_RT_07_2308_Valley_Link_00</v>
      </c>
    </row>
    <row r="145" spans="1:16" x14ac:dyDescent="0.25">
      <c r="A145" s="85" t="s">
        <v>597</v>
      </c>
      <c r="B145" s="88" t="s">
        <v>652</v>
      </c>
      <c r="C145" s="85" t="s">
        <v>657</v>
      </c>
      <c r="D145" s="85" t="s">
        <v>249</v>
      </c>
      <c r="E145" s="85" t="s">
        <v>596</v>
      </c>
      <c r="F145" s="23" t="str">
        <f t="shared" si="77"/>
        <v>2050_TM151_PPA_CG_07_2308_Valley_Link_00</v>
      </c>
      <c r="G145" s="84">
        <f t="shared" si="78"/>
        <v>2308</v>
      </c>
      <c r="H145" s="23" t="str">
        <f t="shared" si="79"/>
        <v>2308_00_CG</v>
      </c>
      <c r="I145" s="23" t="str">
        <f>VLOOKUP(G145,'PPA IDs'!$A$2:$B$150,2,0)</f>
        <v>Valley Link (Dublin to San Joaquin Valley)</v>
      </c>
      <c r="J145" s="23" t="str">
        <f>VLOOKUP($G145,'PPA IDs'!$A$2:$K$95,9,0)</f>
        <v>ala</v>
      </c>
      <c r="K145" s="23" t="str">
        <f>VLOOKUP($G145,'PPA IDs'!$A$2:$K$95,10,0)</f>
        <v>transit</v>
      </c>
      <c r="L145" s="23" t="str">
        <f>VLOOKUP($G145,'PPA IDs'!$A$2:$K$95,11,0)</f>
        <v>com</v>
      </c>
      <c r="M145" s="23" t="str">
        <f t="shared" si="80"/>
        <v>CAG</v>
      </c>
      <c r="N145" s="23" t="str">
        <f t="shared" si="81"/>
        <v>2050_TM151_PPA_CG_07</v>
      </c>
      <c r="O145" s="23" t="str">
        <f>VLOOKUP($G145,'PPA IDs'!$A$2:$M$95,12,0)</f>
        <v>scenario-baseline</v>
      </c>
      <c r="P145" s="23" t="str">
        <f t="shared" si="82"/>
        <v>2308_Valley_Link\2050_TM151_PPA_CG_07_2308_Valley_Link_00</v>
      </c>
    </row>
    <row r="146" spans="1:16" x14ac:dyDescent="0.25">
      <c r="A146" s="86" t="s">
        <v>597</v>
      </c>
      <c r="B146" s="89" t="s">
        <v>652</v>
      </c>
      <c r="C146" s="86" t="s">
        <v>657</v>
      </c>
      <c r="D146" s="86" t="s">
        <v>251</v>
      </c>
      <c r="E146" s="86" t="s">
        <v>596</v>
      </c>
      <c r="F146" s="90" t="str">
        <f t="shared" si="77"/>
        <v>2050_TM151_PPA_BF_07_2308_Valley_Link_00</v>
      </c>
      <c r="G146" s="91">
        <f t="shared" si="78"/>
        <v>2308</v>
      </c>
      <c r="H146" s="90" t="str">
        <f t="shared" si="79"/>
        <v>2308_00_BF</v>
      </c>
      <c r="I146" s="90" t="str">
        <f>VLOOKUP(G146,'PPA IDs'!$A$2:$B$150,2,0)</f>
        <v>Valley Link (Dublin to San Joaquin Valley)</v>
      </c>
      <c r="J146" s="90" t="str">
        <f>VLOOKUP($G146,'PPA IDs'!$A$2:$K$95,9,0)</f>
        <v>ala</v>
      </c>
      <c r="K146" s="90" t="str">
        <f>VLOOKUP($G146,'PPA IDs'!$A$2:$K$95,10,0)</f>
        <v>transit</v>
      </c>
      <c r="L146" s="90" t="str">
        <f>VLOOKUP($G146,'PPA IDs'!$A$2:$K$95,11,0)</f>
        <v>com</v>
      </c>
      <c r="M146" s="90" t="str">
        <f t="shared" si="80"/>
        <v>BTTF</v>
      </c>
      <c r="N146" s="90" t="str">
        <f t="shared" si="81"/>
        <v>2050_TM151_PPA_BF_07</v>
      </c>
      <c r="O146" s="90" t="str">
        <f>VLOOKUP($G146,'PPA IDs'!$A$2:$M$95,12,0)</f>
        <v>scenario-baseline</v>
      </c>
      <c r="P146" s="90" t="str">
        <f t="shared" si="82"/>
        <v>2308_Valley_Link\2050_TM151_PPA_BF_07_2308_Valley_Link_00</v>
      </c>
    </row>
    <row r="147" spans="1:16" x14ac:dyDescent="0.25">
      <c r="A147" s="85" t="s">
        <v>597</v>
      </c>
      <c r="B147" s="88" t="s">
        <v>652</v>
      </c>
      <c r="C147" s="85" t="s">
        <v>644</v>
      </c>
      <c r="D147" s="85" t="s">
        <v>250</v>
      </c>
      <c r="E147" s="85" t="s">
        <v>596</v>
      </c>
      <c r="F147" s="23" t="str">
        <f t="shared" ref="F147" si="83">A147&amp;"_"&amp;D147&amp;"_"&amp;B147&amp;"_"&amp;C147&amp;"_"&amp;E147</f>
        <v>2050_TM151_PPA_RT_07_2100_SanPablo_BRT_00</v>
      </c>
      <c r="G147" s="84">
        <f t="shared" ref="G147" si="84">_xlfn.NUMBERVALUE(LEFT(C147,4))</f>
        <v>2100</v>
      </c>
      <c r="H147" s="23" t="str">
        <f t="shared" ref="H147" si="85">G147&amp;"_"&amp;E147&amp;"_"&amp;D147</f>
        <v>2100_00_RT</v>
      </c>
      <c r="I147" s="23" t="str">
        <f>VLOOKUP(G147,'PPA IDs'!$A$2:$B$150,2,0)</f>
        <v>San Pablo BRT</v>
      </c>
      <c r="J147" s="23" t="str">
        <f>VLOOKUP($G147,'PPA IDs'!$A$2:$K$95,9,0)</f>
        <v>various</v>
      </c>
      <c r="K147" s="23" t="str">
        <f>VLOOKUP($G147,'PPA IDs'!$A$2:$K$95,10,0)</f>
        <v>transit</v>
      </c>
      <c r="L147" s="23" t="str">
        <f>VLOOKUP($G147,'PPA IDs'!$A$2:$K$95,11,0)</f>
        <v>loc</v>
      </c>
      <c r="M147" s="23" t="str">
        <f t="shared" ref="M147" si="86">IF(D147="RT","RTFF",IF(D147="CG","CAG","BTTF"))</f>
        <v>RTFF</v>
      </c>
      <c r="N147" s="23" t="str">
        <f t="shared" ref="N147" si="87">A147&amp;"_"&amp;D147&amp;"_"&amp;B147</f>
        <v>2050_TM151_PPA_RT_07</v>
      </c>
      <c r="O147" s="23" t="str">
        <f>VLOOKUP($G147,'PPA IDs'!$A$2:$M$95,12,0)</f>
        <v>scenario-baseline</v>
      </c>
      <c r="P147" s="23" t="str">
        <f t="shared" ref="P147" si="88">C147&amp;"\"&amp;F147</f>
        <v>2100_SanPablo_BRT\2050_TM151_PPA_RT_07_2100_SanPablo_BRT_00</v>
      </c>
    </row>
    <row r="148" spans="1:16" x14ac:dyDescent="0.25">
      <c r="A148" s="85" t="s">
        <v>597</v>
      </c>
      <c r="B148" s="88" t="s">
        <v>652</v>
      </c>
      <c r="C148" s="85" t="s">
        <v>628</v>
      </c>
      <c r="D148" s="85" t="s">
        <v>250</v>
      </c>
      <c r="E148" s="85" t="s">
        <v>596</v>
      </c>
      <c r="F148" s="23" t="str">
        <f t="shared" ref="F148:F163" si="89">A148&amp;"_"&amp;D148&amp;"_"&amp;B148&amp;"_"&amp;C148&amp;"_"&amp;E148</f>
        <v>2050_TM151_PPA_RT_07_2101_Geary_BRT_Phase2_00</v>
      </c>
      <c r="G148" s="84">
        <f t="shared" ref="G148:G163" si="90">_xlfn.NUMBERVALUE(LEFT(C148,4))</f>
        <v>2101</v>
      </c>
      <c r="H148" s="23" t="str">
        <f t="shared" ref="H148:H163" si="91">G148&amp;"_"&amp;E148&amp;"_"&amp;D148</f>
        <v>2101_00_RT</v>
      </c>
      <c r="I148" s="23" t="str">
        <f>VLOOKUP(G148,'PPA IDs'!$A$2:$B$150,2,0)</f>
        <v>Geary BRT (Phase 2)</v>
      </c>
      <c r="J148" s="23" t="str">
        <f>VLOOKUP($G148,'PPA IDs'!$A$2:$K$95,9,0)</f>
        <v>sf</v>
      </c>
      <c r="K148" s="23" t="str">
        <f>VLOOKUP($G148,'PPA IDs'!$A$2:$K$95,10,0)</f>
        <v>transit</v>
      </c>
      <c r="L148" s="23" t="str">
        <f>VLOOKUP($G148,'PPA IDs'!$A$2:$K$95,11,0)</f>
        <v>loc</v>
      </c>
      <c r="M148" s="23" t="str">
        <f t="shared" ref="M148:M163" si="92">IF(D148="RT","RTFF",IF(D148="CG","CAG","BTTF"))</f>
        <v>RTFF</v>
      </c>
      <c r="N148" s="23" t="str">
        <f t="shared" ref="N148:N163" si="93">A148&amp;"_"&amp;D148&amp;"_"&amp;B148</f>
        <v>2050_TM151_PPA_RT_07</v>
      </c>
      <c r="O148" s="23" t="str">
        <f>VLOOKUP($G148,'PPA IDs'!$A$2:$M$95,12,0)</f>
        <v>scenario-baseline</v>
      </c>
      <c r="P148" s="23" t="str">
        <f t="shared" ref="P148:P163" si="94">C148&amp;"\"&amp;F148</f>
        <v>2101_Geary_BRT_Phase2\2050_TM151_PPA_RT_07_2101_Geary_BRT_Phase2_00</v>
      </c>
    </row>
    <row r="149" spans="1:16" x14ac:dyDescent="0.25">
      <c r="A149" s="85" t="s">
        <v>597</v>
      </c>
      <c r="B149" s="88" t="s">
        <v>652</v>
      </c>
      <c r="C149" s="85" t="s">
        <v>647</v>
      </c>
      <c r="D149" s="85" t="s">
        <v>250</v>
      </c>
      <c r="E149" s="85" t="s">
        <v>596</v>
      </c>
      <c r="F149" s="23" t="str">
        <f t="shared" si="89"/>
        <v>2050_TM151_PPA_RT_07_2300_CaltrainDTX_00</v>
      </c>
      <c r="G149" s="84">
        <f t="shared" si="90"/>
        <v>2300</v>
      </c>
      <c r="H149" s="23" t="str">
        <f t="shared" si="91"/>
        <v>2300_00_RT</v>
      </c>
      <c r="I149" s="23" t="str">
        <f>VLOOKUP(G149,'PPA IDs'!$A$2:$B$150,2,0)</f>
        <v>Caltrain Downtown Extension</v>
      </c>
      <c r="J149" s="23" t="str">
        <f>VLOOKUP($G149,'PPA IDs'!$A$2:$K$95,9,0)</f>
        <v>sf</v>
      </c>
      <c r="K149" s="23" t="str">
        <f>VLOOKUP($G149,'PPA IDs'!$A$2:$K$95,10,0)</f>
        <v>transit</v>
      </c>
      <c r="L149" s="23" t="str">
        <f>VLOOKUP($G149,'PPA IDs'!$A$2:$K$95,11,0)</f>
        <v>com</v>
      </c>
      <c r="M149" s="23" t="str">
        <f t="shared" si="92"/>
        <v>RTFF</v>
      </c>
      <c r="N149" s="23" t="str">
        <f t="shared" si="93"/>
        <v>2050_TM151_PPA_RT_07</v>
      </c>
      <c r="O149" s="23" t="str">
        <f>VLOOKUP($G149,'PPA IDs'!$A$2:$M$95,12,0)</f>
        <v>scenario-baseline</v>
      </c>
      <c r="P149" s="23" t="str">
        <f t="shared" si="94"/>
        <v>2300_CaltrainDTX\2050_TM151_PPA_RT_07_2300_CaltrainDTX_00</v>
      </c>
    </row>
    <row r="150" spans="1:16" x14ac:dyDescent="0.25">
      <c r="A150" s="85" t="s">
        <v>597</v>
      </c>
      <c r="B150" s="88" t="s">
        <v>652</v>
      </c>
      <c r="C150" s="85" t="s">
        <v>562</v>
      </c>
      <c r="D150" s="85" t="s">
        <v>250</v>
      </c>
      <c r="E150" s="85" t="s">
        <v>596</v>
      </c>
      <c r="F150" s="23" t="str">
        <f t="shared" si="89"/>
        <v>2050_TM151_PPA_RT_07_2301_Caltrain_10tph_00</v>
      </c>
      <c r="G150" s="84">
        <f t="shared" si="90"/>
        <v>2301</v>
      </c>
      <c r="H150" s="23" t="str">
        <f t="shared" si="91"/>
        <v>2301_00_RT</v>
      </c>
      <c r="I150" s="23" t="str">
        <f>VLOOKUP(G150,'PPA IDs'!$A$2:$B$150,2,0)</f>
        <v>Caltrain PCBB 10tphpd</v>
      </c>
      <c r="J150" s="23" t="str">
        <f>VLOOKUP($G150,'PPA IDs'!$A$2:$K$95,9,0)</f>
        <v>various</v>
      </c>
      <c r="K150" s="23" t="str">
        <f>VLOOKUP($G150,'PPA IDs'!$A$2:$K$95,10,0)</f>
        <v>transit</v>
      </c>
      <c r="L150" s="23" t="str">
        <f>VLOOKUP($G150,'PPA IDs'!$A$2:$K$95,11,0)</f>
        <v>com</v>
      </c>
      <c r="M150" s="23" t="str">
        <f t="shared" si="92"/>
        <v>RTFF</v>
      </c>
      <c r="N150" s="23" t="str">
        <f t="shared" si="93"/>
        <v>2050_TM151_PPA_RT_07</v>
      </c>
      <c r="O150" s="23" t="str">
        <f>VLOOKUP($G150,'PPA IDs'!$A$2:$M$95,12,0)</f>
        <v>scenario-baseline</v>
      </c>
      <c r="P150" s="23" t="str">
        <f t="shared" si="94"/>
        <v>2301_Caltrain_10tph\2050_TM151_PPA_RT_07_2301_Caltrain_10tph_00</v>
      </c>
    </row>
    <row r="151" spans="1:16" x14ac:dyDescent="0.25">
      <c r="A151" s="85" t="s">
        <v>597</v>
      </c>
      <c r="B151" s="88" t="s">
        <v>652</v>
      </c>
      <c r="C151" s="85" t="s">
        <v>542</v>
      </c>
      <c r="D151" s="85" t="s">
        <v>250</v>
      </c>
      <c r="E151" s="85" t="s">
        <v>596</v>
      </c>
      <c r="F151" s="23" t="str">
        <f t="shared" si="89"/>
        <v>2050_TM151_PPA_RT_07_2302_Caltrain_12tph_00</v>
      </c>
      <c r="G151" s="84">
        <f t="shared" si="90"/>
        <v>2302</v>
      </c>
      <c r="H151" s="23" t="str">
        <f t="shared" si="91"/>
        <v>2302_00_RT</v>
      </c>
      <c r="I151" s="23" t="str">
        <f>VLOOKUP(G151,'PPA IDs'!$A$2:$B$150,2,0)</f>
        <v>Caltrain PCBB 12tphpd</v>
      </c>
      <c r="J151" s="23" t="str">
        <f>VLOOKUP($G151,'PPA IDs'!$A$2:$K$95,9,0)</f>
        <v>various</v>
      </c>
      <c r="K151" s="23" t="str">
        <f>VLOOKUP($G151,'PPA IDs'!$A$2:$K$95,10,0)</f>
        <v>transit</v>
      </c>
      <c r="L151" s="23" t="str">
        <f>VLOOKUP($G151,'PPA IDs'!$A$2:$K$95,11,0)</f>
        <v>com</v>
      </c>
      <c r="M151" s="23" t="str">
        <f t="shared" si="92"/>
        <v>RTFF</v>
      </c>
      <c r="N151" s="23" t="str">
        <f t="shared" si="93"/>
        <v>2050_TM151_PPA_RT_07</v>
      </c>
      <c r="O151" s="23" t="str">
        <f>VLOOKUP($G151,'PPA IDs'!$A$2:$M$95,12,0)</f>
        <v>scenario-baseline</v>
      </c>
      <c r="P151" s="23" t="str">
        <f t="shared" si="94"/>
        <v>2302_Caltrain_12tph\2050_TM151_PPA_RT_07_2302_Caltrain_12tph_00</v>
      </c>
    </row>
    <row r="152" spans="1:16" x14ac:dyDescent="0.25">
      <c r="A152" s="85" t="s">
        <v>597</v>
      </c>
      <c r="B152" s="88" t="s">
        <v>652</v>
      </c>
      <c r="C152" s="85" t="s">
        <v>541</v>
      </c>
      <c r="D152" s="85" t="s">
        <v>250</v>
      </c>
      <c r="E152" s="85" t="s">
        <v>596</v>
      </c>
      <c r="F152" s="23" t="str">
        <f t="shared" si="89"/>
        <v>2050_TM151_PPA_RT_07_2303_Caltrain_16tph_00</v>
      </c>
      <c r="G152" s="84">
        <f t="shared" si="90"/>
        <v>2303</v>
      </c>
      <c r="H152" s="23" t="str">
        <f t="shared" si="91"/>
        <v>2303_00_RT</v>
      </c>
      <c r="I152" s="23" t="str">
        <f>VLOOKUP(G152,'PPA IDs'!$A$2:$B$150,2,0)</f>
        <v>Caltrain PCBB 16tphpd</v>
      </c>
      <c r="J152" s="23" t="str">
        <f>VLOOKUP($G152,'PPA IDs'!$A$2:$K$95,9,0)</f>
        <v>various</v>
      </c>
      <c r="K152" s="23" t="str">
        <f>VLOOKUP($G152,'PPA IDs'!$A$2:$K$95,10,0)</f>
        <v>transit</v>
      </c>
      <c r="L152" s="23" t="str">
        <f>VLOOKUP($G152,'PPA IDs'!$A$2:$K$95,11,0)</f>
        <v>com</v>
      </c>
      <c r="M152" s="23" t="str">
        <f t="shared" si="92"/>
        <v>RTFF</v>
      </c>
      <c r="N152" s="23" t="str">
        <f t="shared" si="93"/>
        <v>2050_TM151_PPA_RT_07</v>
      </c>
      <c r="O152" s="23" t="str">
        <f>VLOOKUP($G152,'PPA IDs'!$A$2:$M$95,12,0)</f>
        <v>scenario-baseline</v>
      </c>
      <c r="P152" s="23" t="str">
        <f t="shared" si="94"/>
        <v>2303_Caltrain_16tph\2050_TM151_PPA_RT_07_2303_Caltrain_16tph_00</v>
      </c>
    </row>
    <row r="153" spans="1:16" x14ac:dyDescent="0.25">
      <c r="A153" s="85" t="s">
        <v>597</v>
      </c>
      <c r="B153" s="88" t="s">
        <v>652</v>
      </c>
      <c r="C153" s="85" t="s">
        <v>635</v>
      </c>
      <c r="D153" s="85" t="s">
        <v>250</v>
      </c>
      <c r="E153" s="85" t="s">
        <v>596</v>
      </c>
      <c r="F153" s="23" t="str">
        <f t="shared" si="89"/>
        <v>2050_TM151_PPA_RT_07_2201_BART_CoreCap_00</v>
      </c>
      <c r="G153" s="84">
        <f t="shared" si="90"/>
        <v>2201</v>
      </c>
      <c r="H153" s="23" t="str">
        <f t="shared" si="91"/>
        <v>2201_00_RT</v>
      </c>
      <c r="I153" s="23" t="str">
        <f>VLOOKUP(G153,'PPA IDs'!$A$2:$B$150,2,0)</f>
        <v>BART Core Capacity</v>
      </c>
      <c r="J153" s="23" t="str">
        <f>VLOOKUP($G153,'PPA IDs'!$A$2:$K$95,9,0)</f>
        <v>various</v>
      </c>
      <c r="K153" s="23" t="str">
        <f>VLOOKUP($G153,'PPA IDs'!$A$2:$K$95,10,0)</f>
        <v>transit</v>
      </c>
      <c r="L153" s="23" t="str">
        <f>VLOOKUP($G153,'PPA IDs'!$A$2:$K$95,11,0)</f>
        <v>hvy</v>
      </c>
      <c r="M153" s="23" t="str">
        <f t="shared" si="92"/>
        <v>RTFF</v>
      </c>
      <c r="N153" s="23" t="str">
        <f t="shared" si="93"/>
        <v>2050_TM151_PPA_RT_07</v>
      </c>
      <c r="O153" s="23" t="str">
        <f>VLOOKUP($G153,'PPA IDs'!$A$2:$M$95,12,0)</f>
        <v>scenario-baseline</v>
      </c>
      <c r="P153" s="23" t="str">
        <f t="shared" si="94"/>
        <v>2201_BART_CoreCap\2050_TM151_PPA_RT_07_2201_BART_CoreCap_00</v>
      </c>
    </row>
    <row r="154" spans="1:16" x14ac:dyDescent="0.25">
      <c r="A154" s="85" t="s">
        <v>597</v>
      </c>
      <c r="B154" s="88" t="s">
        <v>652</v>
      </c>
      <c r="C154" s="85" t="s">
        <v>593</v>
      </c>
      <c r="D154" s="85" t="s">
        <v>250</v>
      </c>
      <c r="E154" s="85" t="s">
        <v>596</v>
      </c>
      <c r="F154" s="23" t="str">
        <f t="shared" si="89"/>
        <v>2050_TM151_PPA_RT_07_2202_BART_DMU_Brentwood_00</v>
      </c>
      <c r="G154" s="84">
        <f t="shared" si="90"/>
        <v>2202</v>
      </c>
      <c r="H154" s="23" t="str">
        <f t="shared" si="91"/>
        <v>2202_00_RT</v>
      </c>
      <c r="I154" s="23" t="str">
        <f>VLOOKUP(G154,'PPA IDs'!$A$2:$B$150,2,0)</f>
        <v>BART DMU to Brentwood</v>
      </c>
      <c r="J154" s="23" t="str">
        <f>VLOOKUP($G154,'PPA IDs'!$A$2:$K$95,9,0)</f>
        <v>cc</v>
      </c>
      <c r="K154" s="23" t="str">
        <f>VLOOKUP($G154,'PPA IDs'!$A$2:$K$95,10,0)</f>
        <v>transit</v>
      </c>
      <c r="L154" s="23" t="str">
        <f>VLOOKUP($G154,'PPA IDs'!$A$2:$K$95,11,0)</f>
        <v>hvy</v>
      </c>
      <c r="M154" s="23" t="str">
        <f t="shared" si="92"/>
        <v>RTFF</v>
      </c>
      <c r="N154" s="23" t="str">
        <f t="shared" si="93"/>
        <v>2050_TM151_PPA_RT_07</v>
      </c>
      <c r="O154" s="23" t="str">
        <f>VLOOKUP($G154,'PPA IDs'!$A$2:$M$95,12,0)</f>
        <v>scenario-baseline</v>
      </c>
      <c r="P154" s="23" t="str">
        <f t="shared" si="94"/>
        <v>2202_BART_DMU_Brentwood\2050_TM151_PPA_RT_07_2202_BART_DMU_Brentwood_00</v>
      </c>
    </row>
    <row r="155" spans="1:16" x14ac:dyDescent="0.25">
      <c r="A155" s="85" t="s">
        <v>597</v>
      </c>
      <c r="B155" s="88" t="s">
        <v>652</v>
      </c>
      <c r="C155" s="87" t="s">
        <v>585</v>
      </c>
      <c r="D155" s="85" t="s">
        <v>250</v>
      </c>
      <c r="E155" s="85" t="s">
        <v>596</v>
      </c>
      <c r="F155" s="23" t="str">
        <f t="shared" si="89"/>
        <v>2050_TM151_PPA_RT_07_2205_BARTtoSV_Phase2_00</v>
      </c>
      <c r="G155" s="84">
        <f t="shared" si="90"/>
        <v>2205</v>
      </c>
      <c r="H155" s="23" t="str">
        <f t="shared" si="91"/>
        <v>2205_00_RT</v>
      </c>
      <c r="I155" s="23" t="str">
        <f>VLOOKUP(G155,'PPA IDs'!$A$2:$B$150,2,0)</f>
        <v>BART to Silicon Valley (Phase 2)</v>
      </c>
      <c r="J155" s="23" t="str">
        <f>VLOOKUP($G155,'PPA IDs'!$A$2:$K$95,9,0)</f>
        <v>scl</v>
      </c>
      <c r="K155" s="23" t="str">
        <f>VLOOKUP($G155,'PPA IDs'!$A$2:$K$95,10,0)</f>
        <v>transit</v>
      </c>
      <c r="L155" s="23" t="str">
        <f>VLOOKUP($G155,'PPA IDs'!$A$2:$K$95,11,0)</f>
        <v>hvy</v>
      </c>
      <c r="M155" s="23" t="str">
        <f t="shared" si="92"/>
        <v>RTFF</v>
      </c>
      <c r="N155" s="23" t="str">
        <f t="shared" si="93"/>
        <v>2050_TM151_PPA_RT_07</v>
      </c>
      <c r="O155" s="23" t="str">
        <f>VLOOKUP($G155,'PPA IDs'!$A$2:$M$95,12,0)</f>
        <v>scenario-baseline</v>
      </c>
      <c r="P155" s="23" t="str">
        <f t="shared" si="94"/>
        <v>2205_BARTtoSV_Phase2\2050_TM151_PPA_RT_07_2205_BARTtoSV_Phase2_00</v>
      </c>
    </row>
    <row r="156" spans="1:16" x14ac:dyDescent="0.25">
      <c r="A156" s="85" t="s">
        <v>597</v>
      </c>
      <c r="B156" s="88" t="s">
        <v>652</v>
      </c>
      <c r="C156" s="85" t="s">
        <v>659</v>
      </c>
      <c r="D156" s="85" t="s">
        <v>250</v>
      </c>
      <c r="E156" s="85" t="s">
        <v>596</v>
      </c>
      <c r="F156" s="23" t="str">
        <f t="shared" si="89"/>
        <v>2050_TM151_PPA_RT_07_2400_DowntownSJ_Subway_00</v>
      </c>
      <c r="G156" s="84">
        <f t="shared" si="90"/>
        <v>2400</v>
      </c>
      <c r="H156" s="23" t="str">
        <f t="shared" si="91"/>
        <v>2400_00_RT</v>
      </c>
      <c r="I156" s="23" t="str">
        <f>VLOOKUP(G156,'PPA IDs'!$A$2:$B$150,2,0)</f>
        <v>Downtown San Jose LRT Subway</v>
      </c>
      <c r="J156" s="23" t="str">
        <f>VLOOKUP($G156,'PPA IDs'!$A$2:$K$95,9,0)</f>
        <v>scl</v>
      </c>
      <c r="K156" s="23" t="str">
        <f>VLOOKUP($G156,'PPA IDs'!$A$2:$K$95,10,0)</f>
        <v>transit</v>
      </c>
      <c r="L156" s="23" t="str">
        <f>VLOOKUP($G156,'PPA IDs'!$A$2:$K$95,11,0)</f>
        <v>lrf</v>
      </c>
      <c r="M156" s="23" t="str">
        <f t="shared" si="92"/>
        <v>RTFF</v>
      </c>
      <c r="N156" s="23" t="str">
        <f t="shared" si="93"/>
        <v>2050_TM151_PPA_RT_07</v>
      </c>
      <c r="O156" s="23" t="str">
        <f>VLOOKUP($G156,'PPA IDs'!$A$2:$M$95,12,0)</f>
        <v>scenario-baseline</v>
      </c>
      <c r="P156" s="23" t="str">
        <f t="shared" si="94"/>
        <v>2400_DowntownSJ_Subway\2050_TM151_PPA_RT_07_2400_DowntownSJ_Subway_00</v>
      </c>
    </row>
    <row r="157" spans="1:16" x14ac:dyDescent="0.25">
      <c r="A157" s="85" t="s">
        <v>597</v>
      </c>
      <c r="B157" s="88" t="s">
        <v>652</v>
      </c>
      <c r="C157" s="85" t="s">
        <v>660</v>
      </c>
      <c r="D157" s="85" t="s">
        <v>250</v>
      </c>
      <c r="E157" s="85" t="s">
        <v>596</v>
      </c>
      <c r="F157" s="23" t="str">
        <f t="shared" si="89"/>
        <v>2050_TM151_PPA_RT_07_2401_NorthSJ_Subway_00</v>
      </c>
      <c r="G157" s="84">
        <f t="shared" si="90"/>
        <v>2401</v>
      </c>
      <c r="H157" s="23" t="str">
        <f t="shared" si="91"/>
        <v>2401_00_RT</v>
      </c>
      <c r="I157" s="23" t="str">
        <f>VLOOKUP(G157,'PPA IDs'!$A$2:$B$150,2,0)</f>
        <v>North San Jose LRT Subway</v>
      </c>
      <c r="J157" s="23" t="str">
        <f>VLOOKUP($G157,'PPA IDs'!$A$2:$K$95,9,0)</f>
        <v>scl</v>
      </c>
      <c r="K157" s="23" t="str">
        <f>VLOOKUP($G157,'PPA IDs'!$A$2:$K$95,10,0)</f>
        <v>transit</v>
      </c>
      <c r="L157" s="23" t="str">
        <f>VLOOKUP($G157,'PPA IDs'!$A$2:$K$95,11,0)</f>
        <v>lrf</v>
      </c>
      <c r="M157" s="23" t="str">
        <f t="shared" si="92"/>
        <v>RTFF</v>
      </c>
      <c r="N157" s="23" t="str">
        <f t="shared" si="93"/>
        <v>2050_TM151_PPA_RT_07</v>
      </c>
      <c r="O157" s="23" t="str">
        <f>VLOOKUP($G157,'PPA IDs'!$A$2:$M$95,12,0)</f>
        <v>scenario-baseline</v>
      </c>
      <c r="P157" s="23" t="str">
        <f t="shared" si="94"/>
        <v>2401_NorthSJ_Subway\2050_TM151_PPA_RT_07_2401_NorthSJ_Subway_00</v>
      </c>
    </row>
    <row r="158" spans="1:16" x14ac:dyDescent="0.25">
      <c r="A158" s="85" t="s">
        <v>597</v>
      </c>
      <c r="B158" s="88" t="s">
        <v>652</v>
      </c>
      <c r="C158" s="85" t="s">
        <v>630</v>
      </c>
      <c r="D158" s="85" t="s">
        <v>250</v>
      </c>
      <c r="E158" s="85" t="s">
        <v>596</v>
      </c>
      <c r="F158" s="23" t="str">
        <f t="shared" si="89"/>
        <v>2050_TM151_PPA_RT_07_2402_SJC_People_Mover_00</v>
      </c>
      <c r="G158" s="84">
        <f t="shared" si="90"/>
        <v>2402</v>
      </c>
      <c r="H158" s="23" t="str">
        <f t="shared" si="91"/>
        <v>2402_00_RT</v>
      </c>
      <c r="I158" s="23" t="str">
        <f>VLOOKUP(G158,'PPA IDs'!$A$2:$B$150,2,0)</f>
        <v>San Jose Airport People Mover</v>
      </c>
      <c r="J158" s="23" t="str">
        <f>VLOOKUP($G158,'PPA IDs'!$A$2:$K$95,9,0)</f>
        <v>scl</v>
      </c>
      <c r="K158" s="23" t="str">
        <f>VLOOKUP($G158,'PPA IDs'!$A$2:$K$95,10,0)</f>
        <v>transit</v>
      </c>
      <c r="L158" s="23" t="str">
        <f>VLOOKUP($G158,'PPA IDs'!$A$2:$K$95,11,0)</f>
        <v>lrf</v>
      </c>
      <c r="M158" s="23" t="str">
        <f t="shared" si="92"/>
        <v>RTFF</v>
      </c>
      <c r="N158" s="23" t="str">
        <f t="shared" si="93"/>
        <v>2050_TM151_PPA_RT_07</v>
      </c>
      <c r="O158" s="23" t="str">
        <f>VLOOKUP($G158,'PPA IDs'!$A$2:$M$95,12,0)</f>
        <v>scenario-baseline</v>
      </c>
      <c r="P158" s="23" t="str">
        <f t="shared" si="94"/>
        <v>2402_SJC_People_Mover\2050_TM151_PPA_RT_07_2402_SJC_People_Mover_00</v>
      </c>
    </row>
    <row r="159" spans="1:16" x14ac:dyDescent="0.25">
      <c r="A159" s="85" t="s">
        <v>597</v>
      </c>
      <c r="B159" s="88" t="s">
        <v>652</v>
      </c>
      <c r="C159" s="85" t="s">
        <v>631</v>
      </c>
      <c r="D159" s="85" t="s">
        <v>250</v>
      </c>
      <c r="E159" s="85" t="s">
        <v>596</v>
      </c>
      <c r="F159" s="23" t="str">
        <f t="shared" si="89"/>
        <v>2050_TM151_PPA_RT_07_2403_Vasona_LRT_Phase2_00</v>
      </c>
      <c r="G159" s="84">
        <f t="shared" si="90"/>
        <v>2403</v>
      </c>
      <c r="H159" s="23" t="str">
        <f t="shared" si="91"/>
        <v>2403_00_RT</v>
      </c>
      <c r="I159" s="23" t="str">
        <f>VLOOKUP(G159,'PPA IDs'!$A$2:$B$150,2,0)</f>
        <v>Vasona LRT (Phase 2)</v>
      </c>
      <c r="J159" s="23" t="str">
        <f>VLOOKUP($G159,'PPA IDs'!$A$2:$K$95,9,0)</f>
        <v>scl</v>
      </c>
      <c r="K159" s="23" t="str">
        <f>VLOOKUP($G159,'PPA IDs'!$A$2:$K$95,10,0)</f>
        <v>transit</v>
      </c>
      <c r="L159" s="23" t="str">
        <f>VLOOKUP($G159,'PPA IDs'!$A$2:$K$95,11,0)</f>
        <v>lrf</v>
      </c>
      <c r="M159" s="23" t="str">
        <f t="shared" si="92"/>
        <v>RTFF</v>
      </c>
      <c r="N159" s="23" t="str">
        <f t="shared" si="93"/>
        <v>2050_TM151_PPA_RT_07</v>
      </c>
      <c r="O159" s="23" t="str">
        <f>VLOOKUP($G159,'PPA IDs'!$A$2:$M$95,12,0)</f>
        <v>scenario-baseline</v>
      </c>
      <c r="P159" s="23" t="str">
        <f t="shared" si="94"/>
        <v>2403_Vasona_LRT_Phase2\2050_TM151_PPA_RT_07_2403_Vasona_LRT_Phase2_00</v>
      </c>
    </row>
    <row r="160" spans="1:16" x14ac:dyDescent="0.25">
      <c r="A160" s="85" t="s">
        <v>597</v>
      </c>
      <c r="B160" s="88" t="s">
        <v>652</v>
      </c>
      <c r="C160" s="85" t="s">
        <v>646</v>
      </c>
      <c r="D160" s="85" t="s">
        <v>250</v>
      </c>
      <c r="E160" s="85" t="s">
        <v>596</v>
      </c>
      <c r="F160" s="23" t="str">
        <f t="shared" si="89"/>
        <v>2050_TM151_PPA_RT_07_3100_SR_239_00</v>
      </c>
      <c r="G160" s="84">
        <f t="shared" si="90"/>
        <v>3100</v>
      </c>
      <c r="H160" s="23" t="str">
        <f t="shared" si="91"/>
        <v>3100_00_RT</v>
      </c>
      <c r="I160" s="23" t="str">
        <f>VLOOKUP(G160,'PPA IDs'!$A$2:$B$150,2,0)</f>
        <v>SR-239</v>
      </c>
      <c r="J160" s="23" t="str">
        <f>VLOOKUP($G160,'PPA IDs'!$A$2:$K$95,9,0)</f>
        <v>cc</v>
      </c>
      <c r="K160" s="23" t="str">
        <f>VLOOKUP($G160,'PPA IDs'!$A$2:$K$95,10,0)</f>
        <v>road</v>
      </c>
      <c r="L160" s="23" t="str">
        <f>VLOOKUP($G160,'PPA IDs'!$A$2:$K$95,11,0)</f>
        <v>road</v>
      </c>
      <c r="M160" s="23" t="str">
        <f t="shared" si="92"/>
        <v>RTFF</v>
      </c>
      <c r="N160" s="23" t="str">
        <f t="shared" si="93"/>
        <v>2050_TM151_PPA_RT_07</v>
      </c>
      <c r="O160" s="23" t="str">
        <f>VLOOKUP($G160,'PPA IDs'!$A$2:$M$95,12,0)</f>
        <v>scenario-baseline</v>
      </c>
      <c r="P160" s="23" t="str">
        <f t="shared" si="94"/>
        <v>3100_SR_239\2050_TM151_PPA_RT_07_3100_SR_239_00</v>
      </c>
    </row>
    <row r="161" spans="1:16" x14ac:dyDescent="0.25">
      <c r="A161" s="85" t="s">
        <v>597</v>
      </c>
      <c r="B161" s="88" t="s">
        <v>652</v>
      </c>
      <c r="C161" s="85" t="s">
        <v>592</v>
      </c>
      <c r="D161" s="85" t="s">
        <v>250</v>
      </c>
      <c r="E161" s="85" t="s">
        <v>596</v>
      </c>
      <c r="F161" s="23" t="str">
        <f t="shared" si="89"/>
        <v>2050_TM151_PPA_RT_07_3102_SR4_Op_00</v>
      </c>
      <c r="G161" s="84">
        <f t="shared" si="90"/>
        <v>3102</v>
      </c>
      <c r="H161" s="23" t="str">
        <f t="shared" si="91"/>
        <v>3102_00_RT</v>
      </c>
      <c r="I161" s="23" t="str">
        <f>VLOOKUP(G161,'PPA IDs'!$A$2:$B$150,2,0)</f>
        <v>SR-4 Operational Improvements</v>
      </c>
      <c r="J161" s="23" t="str">
        <f>VLOOKUP($G161,'PPA IDs'!$A$2:$K$95,9,0)</f>
        <v>cc</v>
      </c>
      <c r="K161" s="23" t="str">
        <f>VLOOKUP($G161,'PPA IDs'!$A$2:$K$95,10,0)</f>
        <v>road</v>
      </c>
      <c r="L161" s="23" t="str">
        <f>VLOOKUP($G161,'PPA IDs'!$A$2:$K$95,11,0)</f>
        <v>road</v>
      </c>
      <c r="M161" s="23" t="str">
        <f t="shared" si="92"/>
        <v>RTFF</v>
      </c>
      <c r="N161" s="23" t="str">
        <f t="shared" si="93"/>
        <v>2050_TM151_PPA_RT_07</v>
      </c>
      <c r="O161" s="23" t="str">
        <f>VLOOKUP($G161,'PPA IDs'!$A$2:$M$95,12,0)</f>
        <v>scenario-baseline</v>
      </c>
      <c r="P161" s="23" t="str">
        <f t="shared" si="94"/>
        <v>3102_SR4_Op\2050_TM151_PPA_RT_07_3102_SR4_Op_00</v>
      </c>
    </row>
    <row r="162" spans="1:16" x14ac:dyDescent="0.25">
      <c r="A162" s="86" t="s">
        <v>597</v>
      </c>
      <c r="B162" s="89" t="s">
        <v>652</v>
      </c>
      <c r="C162" s="86" t="s">
        <v>591</v>
      </c>
      <c r="D162" s="86" t="s">
        <v>250</v>
      </c>
      <c r="E162" s="86" t="s">
        <v>596</v>
      </c>
      <c r="F162" s="90" t="str">
        <f t="shared" si="89"/>
        <v>2050_TM151_PPA_RT_07_3103_SR4_Widen_00</v>
      </c>
      <c r="G162" s="91">
        <f t="shared" si="90"/>
        <v>3103</v>
      </c>
      <c r="H162" s="90" t="str">
        <f t="shared" si="91"/>
        <v>3103_00_RT</v>
      </c>
      <c r="I162" s="90" t="str">
        <f>VLOOKUP(G162,'PPA IDs'!$A$2:$B$150,2,0)</f>
        <v>SR-4 Widening (Brentwood to Discovery Bay)</v>
      </c>
      <c r="J162" s="90" t="str">
        <f>VLOOKUP($G162,'PPA IDs'!$A$2:$K$95,9,0)</f>
        <v>cc</v>
      </c>
      <c r="K162" s="90" t="str">
        <f>VLOOKUP($G162,'PPA IDs'!$A$2:$K$95,10,0)</f>
        <v>road</v>
      </c>
      <c r="L162" s="90" t="str">
        <f>VLOOKUP($G162,'PPA IDs'!$A$2:$K$95,11,0)</f>
        <v>road</v>
      </c>
      <c r="M162" s="90" t="str">
        <f t="shared" si="92"/>
        <v>RTFF</v>
      </c>
      <c r="N162" s="90" t="str">
        <f t="shared" si="93"/>
        <v>2050_TM151_PPA_RT_07</v>
      </c>
      <c r="O162" s="90" t="str">
        <f>VLOOKUP($G162,'PPA IDs'!$A$2:$M$95,12,0)</f>
        <v>scenario-baseline</v>
      </c>
      <c r="P162" s="90" t="str">
        <f t="shared" si="94"/>
        <v>3103_SR4_Widen\2050_TM151_PPA_RT_07_3103_SR4_Widen_00</v>
      </c>
    </row>
    <row r="163" spans="1:16" x14ac:dyDescent="0.25">
      <c r="A163" s="85" t="s">
        <v>597</v>
      </c>
      <c r="B163" s="88" t="s">
        <v>652</v>
      </c>
      <c r="C163" s="85" t="s">
        <v>644</v>
      </c>
      <c r="D163" s="85" t="s">
        <v>249</v>
      </c>
      <c r="E163" s="85" t="s">
        <v>596</v>
      </c>
      <c r="F163" s="23" t="str">
        <f t="shared" si="89"/>
        <v>2050_TM151_PPA_CG_07_2100_SanPablo_BRT_00</v>
      </c>
      <c r="G163" s="84">
        <f t="shared" si="90"/>
        <v>2100</v>
      </c>
      <c r="H163" s="23" t="str">
        <f t="shared" si="91"/>
        <v>2100_00_CG</v>
      </c>
      <c r="I163" s="23" t="str">
        <f>VLOOKUP(G163,'PPA IDs'!$A$2:$B$150,2,0)</f>
        <v>San Pablo BRT</v>
      </c>
      <c r="J163" s="23" t="str">
        <f>VLOOKUP($G163,'PPA IDs'!$A$2:$K$95,9,0)</f>
        <v>various</v>
      </c>
      <c r="K163" s="23" t="str">
        <f>VLOOKUP($G163,'PPA IDs'!$A$2:$K$95,10,0)</f>
        <v>transit</v>
      </c>
      <c r="L163" s="23" t="str">
        <f>VLOOKUP($G163,'PPA IDs'!$A$2:$K$95,11,0)</f>
        <v>loc</v>
      </c>
      <c r="M163" s="23" t="str">
        <f t="shared" si="92"/>
        <v>CAG</v>
      </c>
      <c r="N163" s="23" t="str">
        <f t="shared" si="93"/>
        <v>2050_TM151_PPA_CG_07</v>
      </c>
      <c r="O163" s="23" t="str">
        <f>VLOOKUP($G163,'PPA IDs'!$A$2:$M$95,12,0)</f>
        <v>scenario-baseline</v>
      </c>
      <c r="P163" s="23" t="str">
        <f t="shared" si="94"/>
        <v>2100_SanPablo_BRT\2050_TM151_PPA_CG_07_2100_SanPablo_BRT_00</v>
      </c>
    </row>
    <row r="164" spans="1:16" x14ac:dyDescent="0.25">
      <c r="A164" s="85" t="s">
        <v>597</v>
      </c>
      <c r="B164" s="88" t="s">
        <v>652</v>
      </c>
      <c r="C164" s="85" t="s">
        <v>628</v>
      </c>
      <c r="D164" s="85" t="s">
        <v>249</v>
      </c>
      <c r="E164" s="85" t="s">
        <v>596</v>
      </c>
      <c r="F164" s="23" t="str">
        <f t="shared" ref="F164:F178" si="95">A164&amp;"_"&amp;D164&amp;"_"&amp;B164&amp;"_"&amp;C164&amp;"_"&amp;E164</f>
        <v>2050_TM151_PPA_CG_07_2101_Geary_BRT_Phase2_00</v>
      </c>
      <c r="G164" s="84">
        <f t="shared" ref="G164:G178" si="96">_xlfn.NUMBERVALUE(LEFT(C164,4))</f>
        <v>2101</v>
      </c>
      <c r="H164" s="23" t="str">
        <f t="shared" ref="H164:H178" si="97">G164&amp;"_"&amp;E164&amp;"_"&amp;D164</f>
        <v>2101_00_CG</v>
      </c>
      <c r="I164" s="23" t="str">
        <f>VLOOKUP(G164,'PPA IDs'!$A$2:$B$150,2,0)</f>
        <v>Geary BRT (Phase 2)</v>
      </c>
      <c r="J164" s="23" t="str">
        <f>VLOOKUP($G164,'PPA IDs'!$A$2:$K$95,9,0)</f>
        <v>sf</v>
      </c>
      <c r="K164" s="23" t="str">
        <f>VLOOKUP($G164,'PPA IDs'!$A$2:$K$95,10,0)</f>
        <v>transit</v>
      </c>
      <c r="L164" s="23" t="str">
        <f>VLOOKUP($G164,'PPA IDs'!$A$2:$K$95,11,0)</f>
        <v>loc</v>
      </c>
      <c r="M164" s="23" t="str">
        <f t="shared" ref="M164:M178" si="98">IF(D164="RT","RTFF",IF(D164="CG","CAG","BTTF"))</f>
        <v>CAG</v>
      </c>
      <c r="N164" s="23" t="str">
        <f t="shared" ref="N164:N178" si="99">A164&amp;"_"&amp;D164&amp;"_"&amp;B164</f>
        <v>2050_TM151_PPA_CG_07</v>
      </c>
      <c r="O164" s="23" t="str">
        <f>VLOOKUP($G164,'PPA IDs'!$A$2:$M$95,12,0)</f>
        <v>scenario-baseline</v>
      </c>
      <c r="P164" s="23" t="str">
        <f t="shared" ref="P164:P178" si="100">C164&amp;"\"&amp;F164</f>
        <v>2101_Geary_BRT_Phase2\2050_TM151_PPA_CG_07_2101_Geary_BRT_Phase2_00</v>
      </c>
    </row>
    <row r="165" spans="1:16" x14ac:dyDescent="0.25">
      <c r="A165" s="85" t="s">
        <v>597</v>
      </c>
      <c r="B165" s="88" t="s">
        <v>652</v>
      </c>
      <c r="C165" s="85" t="s">
        <v>647</v>
      </c>
      <c r="D165" s="85" t="s">
        <v>249</v>
      </c>
      <c r="E165" s="85" t="s">
        <v>596</v>
      </c>
      <c r="F165" s="23" t="str">
        <f t="shared" si="95"/>
        <v>2050_TM151_PPA_CG_07_2300_CaltrainDTX_00</v>
      </c>
      <c r="G165" s="84">
        <f t="shared" si="96"/>
        <v>2300</v>
      </c>
      <c r="H165" s="23" t="str">
        <f t="shared" si="97"/>
        <v>2300_00_CG</v>
      </c>
      <c r="I165" s="23" t="str">
        <f>VLOOKUP(G165,'PPA IDs'!$A$2:$B$150,2,0)</f>
        <v>Caltrain Downtown Extension</v>
      </c>
      <c r="J165" s="23" t="str">
        <f>VLOOKUP($G165,'PPA IDs'!$A$2:$K$95,9,0)</f>
        <v>sf</v>
      </c>
      <c r="K165" s="23" t="str">
        <f>VLOOKUP($G165,'PPA IDs'!$A$2:$K$95,10,0)</f>
        <v>transit</v>
      </c>
      <c r="L165" s="23" t="str">
        <f>VLOOKUP($G165,'PPA IDs'!$A$2:$K$95,11,0)</f>
        <v>com</v>
      </c>
      <c r="M165" s="23" t="str">
        <f t="shared" si="98"/>
        <v>CAG</v>
      </c>
      <c r="N165" s="23" t="str">
        <f t="shared" si="99"/>
        <v>2050_TM151_PPA_CG_07</v>
      </c>
      <c r="O165" s="23" t="str">
        <f>VLOOKUP($G165,'PPA IDs'!$A$2:$M$95,12,0)</f>
        <v>scenario-baseline</v>
      </c>
      <c r="P165" s="23" t="str">
        <f t="shared" si="100"/>
        <v>2300_CaltrainDTX\2050_TM151_PPA_CG_07_2300_CaltrainDTX_00</v>
      </c>
    </row>
    <row r="166" spans="1:16" x14ac:dyDescent="0.25">
      <c r="A166" s="85" t="s">
        <v>597</v>
      </c>
      <c r="B166" s="88" t="s">
        <v>652</v>
      </c>
      <c r="C166" s="85" t="s">
        <v>562</v>
      </c>
      <c r="D166" s="85" t="s">
        <v>249</v>
      </c>
      <c r="E166" s="85" t="s">
        <v>596</v>
      </c>
      <c r="F166" s="23" t="str">
        <f t="shared" si="95"/>
        <v>2050_TM151_PPA_CG_07_2301_Caltrain_10tph_00</v>
      </c>
      <c r="G166" s="84">
        <f t="shared" si="96"/>
        <v>2301</v>
      </c>
      <c r="H166" s="23" t="str">
        <f t="shared" si="97"/>
        <v>2301_00_CG</v>
      </c>
      <c r="I166" s="23" t="str">
        <f>VLOOKUP(G166,'PPA IDs'!$A$2:$B$150,2,0)</f>
        <v>Caltrain PCBB 10tphpd</v>
      </c>
      <c r="J166" s="23" t="str">
        <f>VLOOKUP($G166,'PPA IDs'!$A$2:$K$95,9,0)</f>
        <v>various</v>
      </c>
      <c r="K166" s="23" t="str">
        <f>VLOOKUP($G166,'PPA IDs'!$A$2:$K$95,10,0)</f>
        <v>transit</v>
      </c>
      <c r="L166" s="23" t="str">
        <f>VLOOKUP($G166,'PPA IDs'!$A$2:$K$95,11,0)</f>
        <v>com</v>
      </c>
      <c r="M166" s="23" t="str">
        <f t="shared" si="98"/>
        <v>CAG</v>
      </c>
      <c r="N166" s="23" t="str">
        <f t="shared" si="99"/>
        <v>2050_TM151_PPA_CG_07</v>
      </c>
      <c r="O166" s="23" t="str">
        <f>VLOOKUP($G166,'PPA IDs'!$A$2:$M$95,12,0)</f>
        <v>scenario-baseline</v>
      </c>
      <c r="P166" s="23" t="str">
        <f t="shared" si="100"/>
        <v>2301_Caltrain_10tph\2050_TM151_PPA_CG_07_2301_Caltrain_10tph_00</v>
      </c>
    </row>
    <row r="167" spans="1:16" x14ac:dyDescent="0.25">
      <c r="A167" s="85" t="s">
        <v>597</v>
      </c>
      <c r="B167" s="88" t="s">
        <v>652</v>
      </c>
      <c r="C167" s="85" t="s">
        <v>542</v>
      </c>
      <c r="D167" s="85" t="s">
        <v>249</v>
      </c>
      <c r="E167" s="85" t="s">
        <v>596</v>
      </c>
      <c r="F167" s="23" t="str">
        <f t="shared" si="95"/>
        <v>2050_TM151_PPA_CG_07_2302_Caltrain_12tph_00</v>
      </c>
      <c r="G167" s="84">
        <f t="shared" si="96"/>
        <v>2302</v>
      </c>
      <c r="H167" s="23" t="str">
        <f t="shared" si="97"/>
        <v>2302_00_CG</v>
      </c>
      <c r="I167" s="23" t="str">
        <f>VLOOKUP(G167,'PPA IDs'!$A$2:$B$150,2,0)</f>
        <v>Caltrain PCBB 12tphpd</v>
      </c>
      <c r="J167" s="23" t="str">
        <f>VLOOKUP($G167,'PPA IDs'!$A$2:$K$95,9,0)</f>
        <v>various</v>
      </c>
      <c r="K167" s="23" t="str">
        <f>VLOOKUP($G167,'PPA IDs'!$A$2:$K$95,10,0)</f>
        <v>transit</v>
      </c>
      <c r="L167" s="23" t="str">
        <f>VLOOKUP($G167,'PPA IDs'!$A$2:$K$95,11,0)</f>
        <v>com</v>
      </c>
      <c r="M167" s="23" t="str">
        <f t="shared" si="98"/>
        <v>CAG</v>
      </c>
      <c r="N167" s="23" t="str">
        <f t="shared" si="99"/>
        <v>2050_TM151_PPA_CG_07</v>
      </c>
      <c r="O167" s="23" t="str">
        <f>VLOOKUP($G167,'PPA IDs'!$A$2:$M$95,12,0)</f>
        <v>scenario-baseline</v>
      </c>
      <c r="P167" s="23" t="str">
        <f t="shared" si="100"/>
        <v>2302_Caltrain_12tph\2050_TM151_PPA_CG_07_2302_Caltrain_12tph_00</v>
      </c>
    </row>
    <row r="168" spans="1:16" x14ac:dyDescent="0.25">
      <c r="A168" s="85" t="s">
        <v>597</v>
      </c>
      <c r="B168" s="88" t="s">
        <v>652</v>
      </c>
      <c r="C168" s="85" t="s">
        <v>541</v>
      </c>
      <c r="D168" s="85" t="s">
        <v>249</v>
      </c>
      <c r="E168" s="85" t="s">
        <v>596</v>
      </c>
      <c r="F168" s="23" t="str">
        <f t="shared" si="95"/>
        <v>2050_TM151_PPA_CG_07_2303_Caltrain_16tph_00</v>
      </c>
      <c r="G168" s="84">
        <f t="shared" si="96"/>
        <v>2303</v>
      </c>
      <c r="H168" s="23" t="str">
        <f t="shared" si="97"/>
        <v>2303_00_CG</v>
      </c>
      <c r="I168" s="23" t="str">
        <f>VLOOKUP(G168,'PPA IDs'!$A$2:$B$150,2,0)</f>
        <v>Caltrain PCBB 16tphpd</v>
      </c>
      <c r="J168" s="23" t="str">
        <f>VLOOKUP($G168,'PPA IDs'!$A$2:$K$95,9,0)</f>
        <v>various</v>
      </c>
      <c r="K168" s="23" t="str">
        <f>VLOOKUP($G168,'PPA IDs'!$A$2:$K$95,10,0)</f>
        <v>transit</v>
      </c>
      <c r="L168" s="23" t="str">
        <f>VLOOKUP($G168,'PPA IDs'!$A$2:$K$95,11,0)</f>
        <v>com</v>
      </c>
      <c r="M168" s="23" t="str">
        <f t="shared" si="98"/>
        <v>CAG</v>
      </c>
      <c r="N168" s="23" t="str">
        <f t="shared" si="99"/>
        <v>2050_TM151_PPA_CG_07</v>
      </c>
      <c r="O168" s="23" t="str">
        <f>VLOOKUP($G168,'PPA IDs'!$A$2:$M$95,12,0)</f>
        <v>scenario-baseline</v>
      </c>
      <c r="P168" s="23" t="str">
        <f t="shared" si="100"/>
        <v>2303_Caltrain_16tph\2050_TM151_PPA_CG_07_2303_Caltrain_16tph_00</v>
      </c>
    </row>
    <row r="169" spans="1:16" x14ac:dyDescent="0.25">
      <c r="A169" s="85" t="s">
        <v>597</v>
      </c>
      <c r="B169" s="88" t="s">
        <v>652</v>
      </c>
      <c r="C169" s="85" t="s">
        <v>635</v>
      </c>
      <c r="D169" s="85" t="s">
        <v>249</v>
      </c>
      <c r="E169" s="85" t="s">
        <v>596</v>
      </c>
      <c r="F169" s="23" t="str">
        <f t="shared" si="95"/>
        <v>2050_TM151_PPA_CG_07_2201_BART_CoreCap_00</v>
      </c>
      <c r="G169" s="84">
        <f t="shared" si="96"/>
        <v>2201</v>
      </c>
      <c r="H169" s="23" t="str">
        <f t="shared" si="97"/>
        <v>2201_00_CG</v>
      </c>
      <c r="I169" s="23" t="str">
        <f>VLOOKUP(G169,'PPA IDs'!$A$2:$B$150,2,0)</f>
        <v>BART Core Capacity</v>
      </c>
      <c r="J169" s="23" t="str">
        <f>VLOOKUP($G169,'PPA IDs'!$A$2:$K$95,9,0)</f>
        <v>various</v>
      </c>
      <c r="K169" s="23" t="str">
        <f>VLOOKUP($G169,'PPA IDs'!$A$2:$K$95,10,0)</f>
        <v>transit</v>
      </c>
      <c r="L169" s="23" t="str">
        <f>VLOOKUP($G169,'PPA IDs'!$A$2:$K$95,11,0)</f>
        <v>hvy</v>
      </c>
      <c r="M169" s="23" t="str">
        <f t="shared" si="98"/>
        <v>CAG</v>
      </c>
      <c r="N169" s="23" t="str">
        <f t="shared" si="99"/>
        <v>2050_TM151_PPA_CG_07</v>
      </c>
      <c r="O169" s="23" t="str">
        <f>VLOOKUP($G169,'PPA IDs'!$A$2:$M$95,12,0)</f>
        <v>scenario-baseline</v>
      </c>
      <c r="P169" s="23" t="str">
        <f t="shared" si="100"/>
        <v>2201_BART_CoreCap\2050_TM151_PPA_CG_07_2201_BART_CoreCap_00</v>
      </c>
    </row>
    <row r="170" spans="1:16" x14ac:dyDescent="0.25">
      <c r="A170" s="85" t="s">
        <v>597</v>
      </c>
      <c r="B170" s="88" t="s">
        <v>652</v>
      </c>
      <c r="C170" s="85" t="s">
        <v>593</v>
      </c>
      <c r="D170" s="85" t="s">
        <v>249</v>
      </c>
      <c r="E170" s="85" t="s">
        <v>596</v>
      </c>
      <c r="F170" s="23" t="str">
        <f t="shared" si="95"/>
        <v>2050_TM151_PPA_CG_07_2202_BART_DMU_Brentwood_00</v>
      </c>
      <c r="G170" s="84">
        <f t="shared" si="96"/>
        <v>2202</v>
      </c>
      <c r="H170" s="23" t="str">
        <f t="shared" si="97"/>
        <v>2202_00_CG</v>
      </c>
      <c r="I170" s="23" t="str">
        <f>VLOOKUP(G170,'PPA IDs'!$A$2:$B$150,2,0)</f>
        <v>BART DMU to Brentwood</v>
      </c>
      <c r="J170" s="23" t="str">
        <f>VLOOKUP($G170,'PPA IDs'!$A$2:$K$95,9,0)</f>
        <v>cc</v>
      </c>
      <c r="K170" s="23" t="str">
        <f>VLOOKUP($G170,'PPA IDs'!$A$2:$K$95,10,0)</f>
        <v>transit</v>
      </c>
      <c r="L170" s="23" t="str">
        <f>VLOOKUP($G170,'PPA IDs'!$A$2:$K$95,11,0)</f>
        <v>hvy</v>
      </c>
      <c r="M170" s="23" t="str">
        <f t="shared" si="98"/>
        <v>CAG</v>
      </c>
      <c r="N170" s="23" t="str">
        <f t="shared" si="99"/>
        <v>2050_TM151_PPA_CG_07</v>
      </c>
      <c r="O170" s="23" t="str">
        <f>VLOOKUP($G170,'PPA IDs'!$A$2:$M$95,12,0)</f>
        <v>scenario-baseline</v>
      </c>
      <c r="P170" s="23" t="str">
        <f t="shared" si="100"/>
        <v>2202_BART_DMU_Brentwood\2050_TM151_PPA_CG_07_2202_BART_DMU_Brentwood_00</v>
      </c>
    </row>
    <row r="171" spans="1:16" x14ac:dyDescent="0.25">
      <c r="A171" s="85" t="s">
        <v>597</v>
      </c>
      <c r="B171" s="88" t="s">
        <v>652</v>
      </c>
      <c r="C171" s="87" t="s">
        <v>585</v>
      </c>
      <c r="D171" s="85" t="s">
        <v>249</v>
      </c>
      <c r="E171" s="85" t="s">
        <v>596</v>
      </c>
      <c r="F171" s="23" t="str">
        <f t="shared" si="95"/>
        <v>2050_TM151_PPA_CG_07_2205_BARTtoSV_Phase2_00</v>
      </c>
      <c r="G171" s="84">
        <f t="shared" si="96"/>
        <v>2205</v>
      </c>
      <c r="H171" s="23" t="str">
        <f t="shared" si="97"/>
        <v>2205_00_CG</v>
      </c>
      <c r="I171" s="23" t="str">
        <f>VLOOKUP(G171,'PPA IDs'!$A$2:$B$150,2,0)</f>
        <v>BART to Silicon Valley (Phase 2)</v>
      </c>
      <c r="J171" s="23" t="str">
        <f>VLOOKUP($G171,'PPA IDs'!$A$2:$K$95,9,0)</f>
        <v>scl</v>
      </c>
      <c r="K171" s="23" t="str">
        <f>VLOOKUP($G171,'PPA IDs'!$A$2:$K$95,10,0)</f>
        <v>transit</v>
      </c>
      <c r="L171" s="23" t="str">
        <f>VLOOKUP($G171,'PPA IDs'!$A$2:$K$95,11,0)</f>
        <v>hvy</v>
      </c>
      <c r="M171" s="23" t="str">
        <f t="shared" si="98"/>
        <v>CAG</v>
      </c>
      <c r="N171" s="23" t="str">
        <f t="shared" si="99"/>
        <v>2050_TM151_PPA_CG_07</v>
      </c>
      <c r="O171" s="23" t="str">
        <f>VLOOKUP($G171,'PPA IDs'!$A$2:$M$95,12,0)</f>
        <v>scenario-baseline</v>
      </c>
      <c r="P171" s="23" t="str">
        <f t="shared" si="100"/>
        <v>2205_BARTtoSV_Phase2\2050_TM151_PPA_CG_07_2205_BARTtoSV_Phase2_00</v>
      </c>
    </row>
    <row r="172" spans="1:16" x14ac:dyDescent="0.25">
      <c r="A172" s="85" t="s">
        <v>597</v>
      </c>
      <c r="B172" s="88" t="s">
        <v>652</v>
      </c>
      <c r="C172" s="85" t="s">
        <v>659</v>
      </c>
      <c r="D172" s="85" t="s">
        <v>249</v>
      </c>
      <c r="E172" s="85" t="s">
        <v>596</v>
      </c>
      <c r="F172" s="23" t="str">
        <f t="shared" si="95"/>
        <v>2050_TM151_PPA_CG_07_2400_DowntownSJ_Subway_00</v>
      </c>
      <c r="G172" s="84">
        <f t="shared" si="96"/>
        <v>2400</v>
      </c>
      <c r="H172" s="23" t="str">
        <f t="shared" si="97"/>
        <v>2400_00_CG</v>
      </c>
      <c r="I172" s="23" t="str">
        <f>VLOOKUP(G172,'PPA IDs'!$A$2:$B$150,2,0)</f>
        <v>Downtown San Jose LRT Subway</v>
      </c>
      <c r="J172" s="23" t="str">
        <f>VLOOKUP($G172,'PPA IDs'!$A$2:$K$95,9,0)</f>
        <v>scl</v>
      </c>
      <c r="K172" s="23" t="str">
        <f>VLOOKUP($G172,'PPA IDs'!$A$2:$K$95,10,0)</f>
        <v>transit</v>
      </c>
      <c r="L172" s="23" t="str">
        <f>VLOOKUP($G172,'PPA IDs'!$A$2:$K$95,11,0)</f>
        <v>lrf</v>
      </c>
      <c r="M172" s="23" t="str">
        <f t="shared" si="98"/>
        <v>CAG</v>
      </c>
      <c r="N172" s="23" t="str">
        <f t="shared" si="99"/>
        <v>2050_TM151_PPA_CG_07</v>
      </c>
      <c r="O172" s="23" t="str">
        <f>VLOOKUP($G172,'PPA IDs'!$A$2:$M$95,12,0)</f>
        <v>scenario-baseline</v>
      </c>
      <c r="P172" s="23" t="str">
        <f t="shared" si="100"/>
        <v>2400_DowntownSJ_Subway\2050_TM151_PPA_CG_07_2400_DowntownSJ_Subway_00</v>
      </c>
    </row>
    <row r="173" spans="1:16" x14ac:dyDescent="0.25">
      <c r="A173" s="85" t="s">
        <v>597</v>
      </c>
      <c r="B173" s="88" t="s">
        <v>652</v>
      </c>
      <c r="C173" s="85" t="s">
        <v>660</v>
      </c>
      <c r="D173" s="85" t="s">
        <v>249</v>
      </c>
      <c r="E173" s="85" t="s">
        <v>596</v>
      </c>
      <c r="F173" s="23" t="str">
        <f t="shared" si="95"/>
        <v>2050_TM151_PPA_CG_07_2401_NorthSJ_Subway_00</v>
      </c>
      <c r="G173" s="84">
        <f t="shared" si="96"/>
        <v>2401</v>
      </c>
      <c r="H173" s="23" t="str">
        <f t="shared" si="97"/>
        <v>2401_00_CG</v>
      </c>
      <c r="I173" s="23" t="str">
        <f>VLOOKUP(G173,'PPA IDs'!$A$2:$B$150,2,0)</f>
        <v>North San Jose LRT Subway</v>
      </c>
      <c r="J173" s="23" t="str">
        <f>VLOOKUP($G173,'PPA IDs'!$A$2:$K$95,9,0)</f>
        <v>scl</v>
      </c>
      <c r="K173" s="23" t="str">
        <f>VLOOKUP($G173,'PPA IDs'!$A$2:$K$95,10,0)</f>
        <v>transit</v>
      </c>
      <c r="L173" s="23" t="str">
        <f>VLOOKUP($G173,'PPA IDs'!$A$2:$K$95,11,0)</f>
        <v>lrf</v>
      </c>
      <c r="M173" s="23" t="str">
        <f t="shared" si="98"/>
        <v>CAG</v>
      </c>
      <c r="N173" s="23" t="str">
        <f t="shared" si="99"/>
        <v>2050_TM151_PPA_CG_07</v>
      </c>
      <c r="O173" s="23" t="str">
        <f>VLOOKUP($G173,'PPA IDs'!$A$2:$M$95,12,0)</f>
        <v>scenario-baseline</v>
      </c>
      <c r="P173" s="23" t="str">
        <f t="shared" si="100"/>
        <v>2401_NorthSJ_Subway\2050_TM151_PPA_CG_07_2401_NorthSJ_Subway_00</v>
      </c>
    </row>
    <row r="174" spans="1:16" x14ac:dyDescent="0.25">
      <c r="A174" s="85" t="s">
        <v>597</v>
      </c>
      <c r="B174" s="88" t="s">
        <v>652</v>
      </c>
      <c r="C174" s="85" t="s">
        <v>630</v>
      </c>
      <c r="D174" s="85" t="s">
        <v>249</v>
      </c>
      <c r="E174" s="85" t="s">
        <v>596</v>
      </c>
      <c r="F174" s="23" t="str">
        <f t="shared" si="95"/>
        <v>2050_TM151_PPA_CG_07_2402_SJC_People_Mover_00</v>
      </c>
      <c r="G174" s="84">
        <f t="shared" si="96"/>
        <v>2402</v>
      </c>
      <c r="H174" s="23" t="str">
        <f t="shared" si="97"/>
        <v>2402_00_CG</v>
      </c>
      <c r="I174" s="23" t="str">
        <f>VLOOKUP(G174,'PPA IDs'!$A$2:$B$150,2,0)</f>
        <v>San Jose Airport People Mover</v>
      </c>
      <c r="J174" s="23" t="str">
        <f>VLOOKUP($G174,'PPA IDs'!$A$2:$K$95,9,0)</f>
        <v>scl</v>
      </c>
      <c r="K174" s="23" t="str">
        <f>VLOOKUP($G174,'PPA IDs'!$A$2:$K$95,10,0)</f>
        <v>transit</v>
      </c>
      <c r="L174" s="23" t="str">
        <f>VLOOKUP($G174,'PPA IDs'!$A$2:$K$95,11,0)</f>
        <v>lrf</v>
      </c>
      <c r="M174" s="23" t="str">
        <f t="shared" si="98"/>
        <v>CAG</v>
      </c>
      <c r="N174" s="23" t="str">
        <f t="shared" si="99"/>
        <v>2050_TM151_PPA_CG_07</v>
      </c>
      <c r="O174" s="23" t="str">
        <f>VLOOKUP($G174,'PPA IDs'!$A$2:$M$95,12,0)</f>
        <v>scenario-baseline</v>
      </c>
      <c r="P174" s="23" t="str">
        <f t="shared" si="100"/>
        <v>2402_SJC_People_Mover\2050_TM151_PPA_CG_07_2402_SJC_People_Mover_00</v>
      </c>
    </row>
    <row r="175" spans="1:16" x14ac:dyDescent="0.25">
      <c r="A175" s="85" t="s">
        <v>597</v>
      </c>
      <c r="B175" s="88" t="s">
        <v>652</v>
      </c>
      <c r="C175" s="85" t="s">
        <v>631</v>
      </c>
      <c r="D175" s="85" t="s">
        <v>249</v>
      </c>
      <c r="E175" s="85" t="s">
        <v>596</v>
      </c>
      <c r="F175" s="23" t="str">
        <f t="shared" si="95"/>
        <v>2050_TM151_PPA_CG_07_2403_Vasona_LRT_Phase2_00</v>
      </c>
      <c r="G175" s="84">
        <f t="shared" si="96"/>
        <v>2403</v>
      </c>
      <c r="H175" s="23" t="str">
        <f t="shared" si="97"/>
        <v>2403_00_CG</v>
      </c>
      <c r="I175" s="23" t="str">
        <f>VLOOKUP(G175,'PPA IDs'!$A$2:$B$150,2,0)</f>
        <v>Vasona LRT (Phase 2)</v>
      </c>
      <c r="J175" s="23" t="str">
        <f>VLOOKUP($G175,'PPA IDs'!$A$2:$K$95,9,0)</f>
        <v>scl</v>
      </c>
      <c r="K175" s="23" t="str">
        <f>VLOOKUP($G175,'PPA IDs'!$A$2:$K$95,10,0)</f>
        <v>transit</v>
      </c>
      <c r="L175" s="23" t="str">
        <f>VLOOKUP($G175,'PPA IDs'!$A$2:$K$95,11,0)</f>
        <v>lrf</v>
      </c>
      <c r="M175" s="23" t="str">
        <f t="shared" si="98"/>
        <v>CAG</v>
      </c>
      <c r="N175" s="23" t="str">
        <f t="shared" si="99"/>
        <v>2050_TM151_PPA_CG_07</v>
      </c>
      <c r="O175" s="23" t="str">
        <f>VLOOKUP($G175,'PPA IDs'!$A$2:$M$95,12,0)</f>
        <v>scenario-baseline</v>
      </c>
      <c r="P175" s="23" t="str">
        <f t="shared" si="100"/>
        <v>2403_Vasona_LRT_Phase2\2050_TM151_PPA_CG_07_2403_Vasona_LRT_Phase2_00</v>
      </c>
    </row>
    <row r="176" spans="1:16" x14ac:dyDescent="0.25">
      <c r="A176" s="85" t="s">
        <v>597</v>
      </c>
      <c r="B176" s="88" t="s">
        <v>652</v>
      </c>
      <c r="C176" s="85" t="s">
        <v>646</v>
      </c>
      <c r="D176" s="85" t="s">
        <v>249</v>
      </c>
      <c r="E176" s="85" t="s">
        <v>596</v>
      </c>
      <c r="F176" s="23" t="str">
        <f t="shared" si="95"/>
        <v>2050_TM151_PPA_CG_07_3100_SR_239_00</v>
      </c>
      <c r="G176" s="84">
        <f t="shared" si="96"/>
        <v>3100</v>
      </c>
      <c r="H176" s="23" t="str">
        <f t="shared" si="97"/>
        <v>3100_00_CG</v>
      </c>
      <c r="I176" s="23" t="str">
        <f>VLOOKUP(G176,'PPA IDs'!$A$2:$B$150,2,0)</f>
        <v>SR-239</v>
      </c>
      <c r="J176" s="23" t="str">
        <f>VLOOKUP($G176,'PPA IDs'!$A$2:$K$95,9,0)</f>
        <v>cc</v>
      </c>
      <c r="K176" s="23" t="str">
        <f>VLOOKUP($G176,'PPA IDs'!$A$2:$K$95,10,0)</f>
        <v>road</v>
      </c>
      <c r="L176" s="23" t="str">
        <f>VLOOKUP($G176,'PPA IDs'!$A$2:$K$95,11,0)</f>
        <v>road</v>
      </c>
      <c r="M176" s="23" t="str">
        <f t="shared" si="98"/>
        <v>CAG</v>
      </c>
      <c r="N176" s="23" t="str">
        <f t="shared" si="99"/>
        <v>2050_TM151_PPA_CG_07</v>
      </c>
      <c r="O176" s="23" t="str">
        <f>VLOOKUP($G176,'PPA IDs'!$A$2:$M$95,12,0)</f>
        <v>scenario-baseline</v>
      </c>
      <c r="P176" s="23" t="str">
        <f t="shared" si="100"/>
        <v>3100_SR_239\2050_TM151_PPA_CG_07_3100_SR_239_00</v>
      </c>
    </row>
    <row r="177" spans="1:16" x14ac:dyDescent="0.25">
      <c r="A177" s="85" t="s">
        <v>597</v>
      </c>
      <c r="B177" s="88" t="s">
        <v>652</v>
      </c>
      <c r="C177" s="85" t="s">
        <v>592</v>
      </c>
      <c r="D177" s="85" t="s">
        <v>249</v>
      </c>
      <c r="E177" s="85" t="s">
        <v>596</v>
      </c>
      <c r="F177" s="23" t="str">
        <f t="shared" si="95"/>
        <v>2050_TM151_PPA_CG_07_3102_SR4_Op_00</v>
      </c>
      <c r="G177" s="84">
        <f t="shared" si="96"/>
        <v>3102</v>
      </c>
      <c r="H177" s="23" t="str">
        <f t="shared" si="97"/>
        <v>3102_00_CG</v>
      </c>
      <c r="I177" s="23" t="str">
        <f>VLOOKUP(G177,'PPA IDs'!$A$2:$B$150,2,0)</f>
        <v>SR-4 Operational Improvements</v>
      </c>
      <c r="J177" s="23" t="str">
        <f>VLOOKUP($G177,'PPA IDs'!$A$2:$K$95,9,0)</f>
        <v>cc</v>
      </c>
      <c r="K177" s="23" t="str">
        <f>VLOOKUP($G177,'PPA IDs'!$A$2:$K$95,10,0)</f>
        <v>road</v>
      </c>
      <c r="L177" s="23" t="str">
        <f>VLOOKUP($G177,'PPA IDs'!$A$2:$K$95,11,0)</f>
        <v>road</v>
      </c>
      <c r="M177" s="23" t="str">
        <f t="shared" si="98"/>
        <v>CAG</v>
      </c>
      <c r="N177" s="23" t="str">
        <f t="shared" si="99"/>
        <v>2050_TM151_PPA_CG_07</v>
      </c>
      <c r="O177" s="23" t="str">
        <f>VLOOKUP($G177,'PPA IDs'!$A$2:$M$95,12,0)</f>
        <v>scenario-baseline</v>
      </c>
      <c r="P177" s="23" t="str">
        <f t="shared" si="100"/>
        <v>3102_SR4_Op\2050_TM151_PPA_CG_07_3102_SR4_Op_00</v>
      </c>
    </row>
    <row r="178" spans="1:16" x14ac:dyDescent="0.25">
      <c r="A178" s="86" t="s">
        <v>597</v>
      </c>
      <c r="B178" s="89" t="s">
        <v>652</v>
      </c>
      <c r="C178" s="86" t="s">
        <v>591</v>
      </c>
      <c r="D178" s="85" t="s">
        <v>249</v>
      </c>
      <c r="E178" s="86" t="s">
        <v>596</v>
      </c>
      <c r="F178" s="90" t="str">
        <f t="shared" si="95"/>
        <v>2050_TM151_PPA_CG_07_3103_SR4_Widen_00</v>
      </c>
      <c r="G178" s="91">
        <f t="shared" si="96"/>
        <v>3103</v>
      </c>
      <c r="H178" s="90" t="str">
        <f t="shared" si="97"/>
        <v>3103_00_CG</v>
      </c>
      <c r="I178" s="90" t="str">
        <f>VLOOKUP(G178,'PPA IDs'!$A$2:$B$150,2,0)</f>
        <v>SR-4 Widening (Brentwood to Discovery Bay)</v>
      </c>
      <c r="J178" s="90" t="str">
        <f>VLOOKUP($G178,'PPA IDs'!$A$2:$K$95,9,0)</f>
        <v>cc</v>
      </c>
      <c r="K178" s="90" t="str">
        <f>VLOOKUP($G178,'PPA IDs'!$A$2:$K$95,10,0)</f>
        <v>road</v>
      </c>
      <c r="L178" s="90" t="str">
        <f>VLOOKUP($G178,'PPA IDs'!$A$2:$K$95,11,0)</f>
        <v>road</v>
      </c>
      <c r="M178" s="90" t="str">
        <f t="shared" si="98"/>
        <v>CAG</v>
      </c>
      <c r="N178" s="90" t="str">
        <f t="shared" si="99"/>
        <v>2050_TM151_PPA_CG_07</v>
      </c>
      <c r="O178" s="90" t="str">
        <f>VLOOKUP($G178,'PPA IDs'!$A$2:$M$95,12,0)</f>
        <v>scenario-baseline</v>
      </c>
      <c r="P178" s="90" t="str">
        <f t="shared" si="100"/>
        <v>3103_SR4_Widen\2050_TM151_PPA_CG_07_3103_SR4_Widen_00</v>
      </c>
    </row>
  </sheetData>
  <autoFilter ref="A1:P146"/>
  <pageMargins left="0.7" right="0.7" top="0.75" bottom="0.75" header="0.3" footer="0.3"/>
  <pageSetup orientation="portrait" verticalDpi="0" r:id="rId1"/>
  <ignoredErrors>
    <ignoredError sqref="E106:E118 E2:E43 B2:C48 B106:C118 E45:E4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7"/>
  <sheetViews>
    <sheetView workbookViewId="0">
      <pane xSplit="4" ySplit="1" topLeftCell="E8" activePane="bottomRight" state="frozen"/>
      <selection pane="topRight"/>
      <selection pane="bottomLeft"/>
      <selection pane="bottomRight" activeCell="I38" sqref="I38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s">
        <v>634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s">
        <v>634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s">
        <v>634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s">
        <v>634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s">
        <v>634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s">
        <v>634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s">
        <v>634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s">
        <v>634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7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1372679000</v>
      </c>
      <c r="M13" s="21">
        <v>24625257600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1980279000</v>
      </c>
      <c r="M16" s="21">
        <v>46982079400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v>347471300</v>
      </c>
      <c r="G17" s="21">
        <v>8022930200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Dumbarton Rail (Redwood City to Union City)</v>
      </c>
      <c r="B18" s="49">
        <v>2306</v>
      </c>
      <c r="C18" s="46">
        <v>10</v>
      </c>
      <c r="D18" s="48">
        <v>6600000000</v>
      </c>
      <c r="E18" s="21">
        <f t="shared" ref="E18:X18" si="2">E12/$D12*$D18</f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21">
        <f t="shared" si="2"/>
        <v>0</v>
      </c>
      <c r="J18" s="21">
        <f t="shared" si="2"/>
        <v>0</v>
      </c>
      <c r="K18" s="21">
        <f t="shared" si="2"/>
        <v>2448796.9835991645</v>
      </c>
      <c r="L18" s="21">
        <f t="shared" si="2"/>
        <v>97951879.343966573</v>
      </c>
      <c r="M18" s="21">
        <f t="shared" si="2"/>
        <v>3604168386.2214642</v>
      </c>
      <c r="N18" s="21">
        <f t="shared" si="2"/>
        <v>396473434.83581442</v>
      </c>
      <c r="O18" s="21">
        <f t="shared" si="2"/>
        <v>34982814.051416628</v>
      </c>
      <c r="P18" s="21">
        <f t="shared" si="2"/>
        <v>1124487574.868736</v>
      </c>
      <c r="Q18" s="21">
        <f t="shared" si="2"/>
        <v>305011447.85843444</v>
      </c>
      <c r="R18" s="21">
        <f t="shared" si="2"/>
        <v>101450160.74910823</v>
      </c>
      <c r="S18" s="21">
        <f t="shared" si="2"/>
        <v>0</v>
      </c>
      <c r="T18" s="21">
        <f t="shared" si="2"/>
        <v>0</v>
      </c>
      <c r="U18" s="21">
        <f t="shared" si="2"/>
        <v>933025505.0874604</v>
      </c>
      <c r="V18" s="21">
        <f t="shared" si="2"/>
        <v>0</v>
      </c>
      <c r="W18" s="21">
        <f t="shared" si="2"/>
        <v>0</v>
      </c>
      <c r="X18" s="21">
        <f t="shared" si="2"/>
        <v>0</v>
      </c>
      <c r="Y18" s="48">
        <v>50000000</v>
      </c>
    </row>
    <row r="19" spans="1:25" x14ac:dyDescent="0.25">
      <c r="A19" s="93" t="str">
        <f>VLOOKUP(B19,'PPA IDs'!$A$2:$B$117,2,0)</f>
        <v>Valley Link (Dublin to San Joaquin Valley)</v>
      </c>
      <c r="B19" s="49">
        <v>2308</v>
      </c>
      <c r="C19" s="46">
        <v>3</v>
      </c>
      <c r="D19" s="48">
        <v>3750000000</v>
      </c>
      <c r="E19" s="21">
        <f t="shared" ref="E19:X19" si="3">E25/$D25*$D19</f>
        <v>0</v>
      </c>
      <c r="F19" s="21">
        <f t="shared" si="3"/>
        <v>0</v>
      </c>
      <c r="G19" s="21">
        <f t="shared" si="3"/>
        <v>0</v>
      </c>
      <c r="H19" s="21">
        <f t="shared" si="3"/>
        <v>0</v>
      </c>
      <c r="I19" s="21">
        <f t="shared" si="3"/>
        <v>0</v>
      </c>
      <c r="J19" s="21">
        <f t="shared" si="3"/>
        <v>0</v>
      </c>
      <c r="K19" s="21">
        <f t="shared" si="3"/>
        <v>0</v>
      </c>
      <c r="L19" s="21">
        <f t="shared" si="3"/>
        <v>816679920.90316641</v>
      </c>
      <c r="M19" s="21">
        <f t="shared" si="3"/>
        <v>1133215565.8395212</v>
      </c>
      <c r="N19" s="21">
        <f t="shared" si="3"/>
        <v>194274691.84983987</v>
      </c>
      <c r="O19" s="21">
        <f t="shared" si="3"/>
        <v>629581247.46699739</v>
      </c>
      <c r="P19" s="21">
        <f t="shared" si="3"/>
        <v>154153603.91039765</v>
      </c>
      <c r="Q19" s="21">
        <f t="shared" si="3"/>
        <v>225523823.11059535</v>
      </c>
      <c r="R19" s="21">
        <f t="shared" si="3"/>
        <v>216637356.10868949</v>
      </c>
      <c r="S19" s="21">
        <f t="shared" si="3"/>
        <v>0</v>
      </c>
      <c r="T19" s="21">
        <f t="shared" si="3"/>
        <v>0</v>
      </c>
      <c r="U19" s="21">
        <f t="shared" si="3"/>
        <v>0</v>
      </c>
      <c r="V19" s="21">
        <f t="shared" si="3"/>
        <v>379933790.8107928</v>
      </c>
      <c r="W19" s="21">
        <f t="shared" si="3"/>
        <v>0</v>
      </c>
      <c r="X19" s="21">
        <f t="shared" si="3"/>
        <v>0</v>
      </c>
      <c r="Y19" s="48">
        <v>32000000</v>
      </c>
    </row>
    <row r="20" spans="1:25" x14ac:dyDescent="0.25">
      <c r="A20" s="93" t="str">
        <f>VLOOKUP(B20,'PPA IDs'!$A$2:$B$117,2,0)</f>
        <v>El Camino Real BRT</v>
      </c>
      <c r="B20" s="49">
        <v>2102</v>
      </c>
      <c r="C20" s="46">
        <f>VLOOKUP(B20,'PPA IDs'!$A$2:$O$127,15,0)</f>
        <v>3</v>
      </c>
      <c r="D20" s="48">
        <f>SUM(E20:X20)</f>
        <v>233000000</v>
      </c>
      <c r="E20" s="21">
        <v>20000000</v>
      </c>
      <c r="F20" s="21">
        <v>0</v>
      </c>
      <c r="G20" s="21">
        <v>50000000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25000000</v>
      </c>
      <c r="O20" s="21">
        <v>25000000</v>
      </c>
      <c r="P20" s="21">
        <v>33000000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80000000</v>
      </c>
      <c r="X20" s="21">
        <v>0</v>
      </c>
      <c r="Y20" s="48">
        <v>-8000000</v>
      </c>
    </row>
    <row r="21" spans="1:25" x14ac:dyDescent="0.25">
      <c r="A21" s="93" t="str">
        <f>VLOOKUP(B21,'PPA IDs'!$A$2:$B$117,2,0)</f>
        <v>WETA Ferry Network Expansion (Berkeley, Alameda Point, Redwood City, Mission Bay)</v>
      </c>
      <c r="B21" s="49">
        <v>2601</v>
      </c>
      <c r="C21" s="46">
        <f>VLOOKUP(B21,'PPA IDs'!$A$2:$O$127,15,0)</f>
        <v>9</v>
      </c>
      <c r="D21" s="48">
        <f t="shared" ref="D21" si="4">SUM(E21:X21)</f>
        <v>217000000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87000000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130000000</v>
      </c>
      <c r="Y21" s="48">
        <v>28000000</v>
      </c>
    </row>
    <row r="22" spans="1:25" x14ac:dyDescent="0.25">
      <c r="A22" s="93" t="str">
        <f>VLOOKUP(B22,'PPA IDs'!$A$2:$B$117,2,0)</f>
        <v>San Pablo BRT</v>
      </c>
      <c r="B22" s="49">
        <v>2100</v>
      </c>
      <c r="C22" s="46">
        <f>VLOOKUP(B22,'PPA IDs'!$A$2:$O$127,15,0)</f>
        <v>4</v>
      </c>
      <c r="D22" s="48">
        <f>SUM(E22:X22)</f>
        <v>330000000</v>
      </c>
      <c r="E22" s="21">
        <v>180000000</v>
      </c>
      <c r="F22" s="21">
        <v>150000000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48">
        <v>2000000</v>
      </c>
    </row>
    <row r="23" spans="1:25" x14ac:dyDescent="0.25">
      <c r="A23" s="93" t="str">
        <f>VLOOKUP(B23,'PPA IDs'!$A$2:$B$117,2,0)</f>
        <v>Geary BRT (Phase 2)</v>
      </c>
      <c r="B23" s="49">
        <v>2101</v>
      </c>
      <c r="C23" s="46">
        <f>VLOOKUP(B23,'PPA IDs'!$A$2:$O$127,15,0)</f>
        <v>2</v>
      </c>
      <c r="D23" s="48">
        <f t="shared" ref="D23:D34" si="5">SUM(E23:X23)</f>
        <v>231000000</v>
      </c>
      <c r="E23" s="21">
        <v>150000000</v>
      </c>
      <c r="F23" s="21">
        <v>31000000</v>
      </c>
      <c r="G23" s="21">
        <v>0</v>
      </c>
      <c r="H23" s="21">
        <v>50000000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48">
        <v>11000000</v>
      </c>
    </row>
    <row r="24" spans="1:25" x14ac:dyDescent="0.25">
      <c r="A24" s="93" t="str">
        <f>VLOOKUP(B24,'PPA IDs'!$A$2:$B$117,2,0)</f>
        <v>Caltrain Downtown Extension</v>
      </c>
      <c r="B24" s="49">
        <v>2300</v>
      </c>
      <c r="C24" s="46">
        <f>VLOOKUP(B24,'PPA IDs'!$A$2:$O$127,15,0)</f>
        <v>6</v>
      </c>
      <c r="D24" s="48">
        <f>SUM(E24:X24)</f>
        <v>4817178000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3319465000</v>
      </c>
      <c r="M24" s="21">
        <v>0</v>
      </c>
      <c r="N24" s="21">
        <v>379967000</v>
      </c>
      <c r="O24" s="21">
        <v>420830000</v>
      </c>
      <c r="P24" s="21">
        <v>696916000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48">
        <v>4000000</v>
      </c>
    </row>
    <row r="25" spans="1:25" x14ac:dyDescent="0.25">
      <c r="A25" s="93" t="str">
        <f>VLOOKUP(B25,'PPA IDs'!$A$2:$B$117,2,0)</f>
        <v>Caltrain PCBB 10tphpd</v>
      </c>
      <c r="B25" s="49">
        <v>2301</v>
      </c>
      <c r="C25" s="46">
        <f>VLOOKUP(B25,'PPA IDs'!$A$2:$O$127,15,0)</f>
        <v>11</v>
      </c>
      <c r="D25" s="48">
        <f>SUM(E25:X25)</f>
        <v>16953447300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3692144000</v>
      </c>
      <c r="M25" s="21">
        <v>5123176100</v>
      </c>
      <c r="N25" s="21">
        <v>878300200</v>
      </c>
      <c r="O25" s="21">
        <v>2846286000</v>
      </c>
      <c r="P25" s="21">
        <v>696916000</v>
      </c>
      <c r="Q25" s="21">
        <v>1019575000</v>
      </c>
      <c r="R25" s="21">
        <v>979400000</v>
      </c>
      <c r="S25" s="21">
        <v>0</v>
      </c>
      <c r="T25" s="21">
        <v>0</v>
      </c>
      <c r="U25" s="21">
        <v>0</v>
      </c>
      <c r="V25" s="21">
        <v>1717650000</v>
      </c>
      <c r="W25" s="21">
        <v>0</v>
      </c>
      <c r="X25" s="21">
        <v>0</v>
      </c>
      <c r="Y25" s="48">
        <f>Y26</f>
        <v>145038382.05828518</v>
      </c>
    </row>
    <row r="26" spans="1:25" x14ac:dyDescent="0.25">
      <c r="A26" s="93" t="str">
        <f>VLOOKUP(B26,'PPA IDs'!$A$2:$B$117,2,0)</f>
        <v>Caltrain PCBB 12tphpd</v>
      </c>
      <c r="B26" s="49">
        <v>2302</v>
      </c>
      <c r="C26" s="46">
        <f>VLOOKUP(B26,'PPA IDs'!$A$2:$O$127,15,0)</f>
        <v>11</v>
      </c>
      <c r="D26" s="48">
        <f t="shared" ref="D26" si="6">SUM(E26:X26)</f>
        <v>19953447300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3692144000</v>
      </c>
      <c r="M26" s="21">
        <v>7123176100</v>
      </c>
      <c r="N26" s="21">
        <v>878300200</v>
      </c>
      <c r="O26" s="21">
        <v>3846286000</v>
      </c>
      <c r="P26" s="21">
        <v>696916000</v>
      </c>
      <c r="Q26" s="21">
        <v>1019575000</v>
      </c>
      <c r="R26" s="21">
        <v>979400000</v>
      </c>
      <c r="S26" s="21">
        <v>0</v>
      </c>
      <c r="T26" s="21">
        <v>0</v>
      </c>
      <c r="U26" s="21">
        <v>0</v>
      </c>
      <c r="V26" s="21">
        <v>1717650000</v>
      </c>
      <c r="W26" s="21">
        <v>0</v>
      </c>
      <c r="X26" s="21">
        <v>0</v>
      </c>
      <c r="Y26" s="48">
        <f>Y27/2</f>
        <v>145038382.05828518</v>
      </c>
    </row>
    <row r="27" spans="1:25" x14ac:dyDescent="0.25">
      <c r="A27" s="93" t="str">
        <f>VLOOKUP(B27,'PPA IDs'!$A$2:$B$117,2,0)</f>
        <v>Caltrain PCBB 16tphpd</v>
      </c>
      <c r="B27" s="49">
        <v>2303</v>
      </c>
      <c r="C27" s="46">
        <f>VLOOKUP(B27,'PPA IDs'!$A$2:$O$127,15,0)</f>
        <v>2</v>
      </c>
      <c r="D27" s="48">
        <f>SUM(E27:X27)</f>
        <v>25953447300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4692144000</v>
      </c>
      <c r="M27" s="21">
        <v>11123176100</v>
      </c>
      <c r="N27" s="21">
        <v>878300200</v>
      </c>
      <c r="O27" s="21">
        <v>4846286000</v>
      </c>
      <c r="P27" s="21">
        <v>696916000</v>
      </c>
      <c r="Q27" s="21">
        <v>1019575000</v>
      </c>
      <c r="R27" s="21">
        <v>979400000</v>
      </c>
      <c r="S27" s="21">
        <v>0</v>
      </c>
      <c r="T27" s="21">
        <v>0</v>
      </c>
      <c r="U27" s="21">
        <v>0</v>
      </c>
      <c r="V27" s="21">
        <v>1717650000</v>
      </c>
      <c r="W27" s="21">
        <v>0</v>
      </c>
      <c r="X27" s="21">
        <v>0</v>
      </c>
      <c r="Y27" s="48">
        <v>290076764.11657035</v>
      </c>
    </row>
    <row r="28" spans="1:25" x14ac:dyDescent="0.25">
      <c r="A28" s="93" t="str">
        <f>VLOOKUP(B28,'PPA IDs'!$A$2:$B$117,2,0)</f>
        <v>BART Core Capacity</v>
      </c>
      <c r="B28" s="49">
        <v>2201</v>
      </c>
      <c r="C28" s="46">
        <f>VLOOKUP(B28,'PPA IDs'!$A$2:$O$127,15,0)</f>
        <v>9</v>
      </c>
      <c r="D28" s="48">
        <f>SUM(E28:X28)</f>
        <v>3510400000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1892000000</v>
      </c>
      <c r="R28" s="21">
        <v>0</v>
      </c>
      <c r="S28" s="21">
        <v>0</v>
      </c>
      <c r="T28" s="21">
        <v>0</v>
      </c>
      <c r="U28" s="21">
        <v>0</v>
      </c>
      <c r="V28" s="21">
        <v>1618400000</v>
      </c>
      <c r="W28" s="21">
        <v>0</v>
      </c>
      <c r="X28" s="21">
        <v>0</v>
      </c>
      <c r="Y28" s="48">
        <v>75000000</v>
      </c>
    </row>
    <row r="29" spans="1:25" x14ac:dyDescent="0.25">
      <c r="A29" s="93" t="str">
        <f>VLOOKUP(B29,'PPA IDs'!$A$2:$B$117,2,0)</f>
        <v>BART DMU to Brentwood</v>
      </c>
      <c r="B29" s="49">
        <v>2202</v>
      </c>
      <c r="C29" s="46">
        <f>VLOOKUP(B29,'PPA IDs'!$A$2:$O$127,15,0)</f>
        <v>5</v>
      </c>
      <c r="D29" s="48">
        <f>SUM(E29:X29)</f>
        <v>513000000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350000000</v>
      </c>
      <c r="M29" s="21">
        <v>0</v>
      </c>
      <c r="N29" s="21">
        <v>0</v>
      </c>
      <c r="O29" s="21">
        <v>100000000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63000000</v>
      </c>
      <c r="V29" s="21">
        <v>0</v>
      </c>
      <c r="W29" s="21">
        <v>0</v>
      </c>
      <c r="X29" s="21">
        <v>0</v>
      </c>
      <c r="Y29" s="48">
        <v>7000000</v>
      </c>
    </row>
    <row r="30" spans="1:25" x14ac:dyDescent="0.25">
      <c r="A30" s="93" t="str">
        <f>VLOOKUP(B30,'PPA IDs'!$A$2:$B$117,2,0)</f>
        <v>BART to Silicon Valley (Phase 2)</v>
      </c>
      <c r="B30" s="49">
        <v>2205</v>
      </c>
      <c r="C30" s="46">
        <f>VLOOKUP(B30,'PPA IDs'!$A$2:$O$127,15,0)</f>
        <v>6</v>
      </c>
      <c r="D30" s="48">
        <f>SUM(E30:X30)</f>
        <v>4780000000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2000000000</v>
      </c>
      <c r="N30" s="21">
        <v>0</v>
      </c>
      <c r="O30" s="21">
        <v>0</v>
      </c>
      <c r="P30" s="21">
        <v>2000000000</v>
      </c>
      <c r="Q30" s="21">
        <v>0</v>
      </c>
      <c r="R30" s="21">
        <v>0</v>
      </c>
      <c r="S30" s="21">
        <v>0</v>
      </c>
      <c r="T30" s="21">
        <v>0</v>
      </c>
      <c r="U30" s="21">
        <v>780000000</v>
      </c>
      <c r="V30" s="21">
        <v>0</v>
      </c>
      <c r="W30" s="21">
        <v>0</v>
      </c>
      <c r="X30" s="21">
        <v>0</v>
      </c>
      <c r="Y30" s="48">
        <v>75000000</v>
      </c>
    </row>
    <row r="31" spans="1:25" x14ac:dyDescent="0.25">
      <c r="A31" s="93" t="str">
        <f>VLOOKUP(B31,'PPA IDs'!$A$2:$B$117,2,0)</f>
        <v>Downtown San Jose LRT Subway</v>
      </c>
      <c r="B31" s="49">
        <v>2400</v>
      </c>
      <c r="C31" s="46">
        <f>VLOOKUP(B31,'PPA IDs'!$A$2:$O$127,15,0)</f>
        <v>5</v>
      </c>
      <c r="D31" s="48">
        <v>2900000000</v>
      </c>
      <c r="E31" s="21">
        <f>E30*$D31/$D30</f>
        <v>0</v>
      </c>
      <c r="F31" s="21">
        <f t="shared" ref="F31:X32" si="7">F30*$D31/$D30</f>
        <v>0</v>
      </c>
      <c r="G31" s="21">
        <f t="shared" si="7"/>
        <v>0</v>
      </c>
      <c r="H31" s="21">
        <f t="shared" si="7"/>
        <v>0</v>
      </c>
      <c r="I31" s="21">
        <f t="shared" si="7"/>
        <v>0</v>
      </c>
      <c r="J31" s="21">
        <f t="shared" si="7"/>
        <v>0</v>
      </c>
      <c r="K31" s="21">
        <f t="shared" si="7"/>
        <v>0</v>
      </c>
      <c r="L31" s="21">
        <f t="shared" si="7"/>
        <v>0</v>
      </c>
      <c r="M31" s="21">
        <f t="shared" si="7"/>
        <v>1213389121.3389122</v>
      </c>
      <c r="N31" s="21">
        <f t="shared" si="7"/>
        <v>0</v>
      </c>
      <c r="O31" s="21">
        <f t="shared" si="7"/>
        <v>0</v>
      </c>
      <c r="P31" s="21">
        <f t="shared" si="7"/>
        <v>1213389121.3389122</v>
      </c>
      <c r="Q31" s="21">
        <f t="shared" si="7"/>
        <v>0</v>
      </c>
      <c r="R31" s="21">
        <f t="shared" si="7"/>
        <v>0</v>
      </c>
      <c r="S31" s="21">
        <f t="shared" si="7"/>
        <v>0</v>
      </c>
      <c r="T31" s="21">
        <f t="shared" si="7"/>
        <v>0</v>
      </c>
      <c r="U31" s="21">
        <f t="shared" si="7"/>
        <v>473221757.32217574</v>
      </c>
      <c r="V31" s="21">
        <f t="shared" si="7"/>
        <v>0</v>
      </c>
      <c r="W31" s="21">
        <f t="shared" si="7"/>
        <v>0</v>
      </c>
      <c r="X31" s="21">
        <f t="shared" si="7"/>
        <v>0</v>
      </c>
      <c r="Y31" s="48">
        <v>1000000</v>
      </c>
    </row>
    <row r="32" spans="1:25" x14ac:dyDescent="0.25">
      <c r="A32" s="93" t="str">
        <f>VLOOKUP(B32,'PPA IDs'!$A$2:$B$117,2,0)</f>
        <v>North San Jose LRT Subway</v>
      </c>
      <c r="B32" s="49">
        <v>2401</v>
      </c>
      <c r="C32" s="46">
        <f>VLOOKUP(B32,'PPA IDs'!$A$2:$O$127,15,0)</f>
        <v>5</v>
      </c>
      <c r="D32" s="48">
        <v>4000000000</v>
      </c>
      <c r="E32" s="21">
        <f>E31*$D32/$D31</f>
        <v>0</v>
      </c>
      <c r="F32" s="21">
        <f t="shared" si="7"/>
        <v>0</v>
      </c>
      <c r="G32" s="21">
        <f t="shared" si="7"/>
        <v>0</v>
      </c>
      <c r="H32" s="21">
        <f t="shared" si="7"/>
        <v>0</v>
      </c>
      <c r="I32" s="21">
        <f t="shared" si="7"/>
        <v>0</v>
      </c>
      <c r="J32" s="21">
        <f t="shared" si="7"/>
        <v>0</v>
      </c>
      <c r="K32" s="21">
        <f t="shared" si="7"/>
        <v>0</v>
      </c>
      <c r="L32" s="21">
        <f t="shared" si="7"/>
        <v>0</v>
      </c>
      <c r="M32" s="21">
        <f t="shared" si="7"/>
        <v>1673640167.364017</v>
      </c>
      <c r="N32" s="21">
        <f t="shared" si="7"/>
        <v>0</v>
      </c>
      <c r="O32" s="21">
        <f t="shared" si="7"/>
        <v>0</v>
      </c>
      <c r="P32" s="21">
        <f t="shared" si="7"/>
        <v>1673640167.364017</v>
      </c>
      <c r="Q32" s="21">
        <f t="shared" si="7"/>
        <v>0</v>
      </c>
      <c r="R32" s="21">
        <f t="shared" si="7"/>
        <v>0</v>
      </c>
      <c r="S32" s="21">
        <f t="shared" si="7"/>
        <v>0</v>
      </c>
      <c r="T32" s="21">
        <f t="shared" si="7"/>
        <v>0</v>
      </c>
      <c r="U32" s="21">
        <f t="shared" si="7"/>
        <v>652719665.27196658</v>
      </c>
      <c r="V32" s="21">
        <f t="shared" si="7"/>
        <v>0</v>
      </c>
      <c r="W32" s="21">
        <f t="shared" si="7"/>
        <v>0</v>
      </c>
      <c r="X32" s="21">
        <f t="shared" si="7"/>
        <v>0</v>
      </c>
      <c r="Y32" s="48">
        <v>3000000</v>
      </c>
    </row>
    <row r="33" spans="1:25" x14ac:dyDescent="0.25">
      <c r="A33" s="93" t="str">
        <f>VLOOKUP(B33,'PPA IDs'!$A$2:$B$117,2,0)</f>
        <v>San Jose Airport People Mover</v>
      </c>
      <c r="B33" s="49">
        <v>2402</v>
      </c>
      <c r="C33" s="46">
        <f>VLOOKUP(B33,'PPA IDs'!$A$2:$O$127,15,0)</f>
        <v>4</v>
      </c>
      <c r="D33" s="48">
        <f t="shared" si="5"/>
        <v>800000000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400000000</v>
      </c>
      <c r="M33" s="21">
        <v>0</v>
      </c>
      <c r="N33" s="21">
        <v>250000000</v>
      </c>
      <c r="O33" s="21">
        <v>50000000</v>
      </c>
      <c r="P33" s="21">
        <v>0</v>
      </c>
      <c r="Q33" s="21">
        <v>50000000</v>
      </c>
      <c r="R33" s="21">
        <v>0</v>
      </c>
      <c r="S33" s="21">
        <v>0</v>
      </c>
      <c r="T33" s="21">
        <v>50000000</v>
      </c>
      <c r="U33" s="21">
        <v>0</v>
      </c>
      <c r="V33" s="21">
        <v>0</v>
      </c>
      <c r="W33" s="21">
        <v>0</v>
      </c>
      <c r="X33" s="21">
        <v>0</v>
      </c>
      <c r="Y33" s="48">
        <v>5000000</v>
      </c>
    </row>
    <row r="34" spans="1:25" x14ac:dyDescent="0.25">
      <c r="A34" s="93" t="str">
        <f>VLOOKUP(B34,'PPA IDs'!$A$2:$B$117,2,0)</f>
        <v>Vasona LRT (Phase 2)</v>
      </c>
      <c r="B34" s="49">
        <v>2403</v>
      </c>
      <c r="C34" s="46">
        <f>VLOOKUP(B34,'PPA IDs'!$A$2:$O$127,15,0)</f>
        <v>3</v>
      </c>
      <c r="D34" s="48">
        <f t="shared" si="5"/>
        <v>315000000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100000000</v>
      </c>
      <c r="M34" s="21">
        <v>0</v>
      </c>
      <c r="N34" s="21">
        <v>150000000</v>
      </c>
      <c r="O34" s="21">
        <v>50000000</v>
      </c>
      <c r="P34" s="21">
        <v>0</v>
      </c>
      <c r="Q34" s="21">
        <v>0</v>
      </c>
      <c r="R34" s="21">
        <v>0</v>
      </c>
      <c r="S34" s="21">
        <v>0</v>
      </c>
      <c r="T34" s="21">
        <v>15000000</v>
      </c>
      <c r="U34" s="21">
        <v>0</v>
      </c>
      <c r="V34" s="21">
        <v>0</v>
      </c>
      <c r="W34" s="21">
        <v>0</v>
      </c>
      <c r="X34" s="21">
        <v>0</v>
      </c>
      <c r="Y34" s="48">
        <v>1000000</v>
      </c>
    </row>
    <row r="35" spans="1:25" x14ac:dyDescent="0.25">
      <c r="A35" s="93" t="str">
        <f>VLOOKUP(B35,'PPA IDs'!$A$2:$B$117,2,0)</f>
        <v>SR-239</v>
      </c>
      <c r="B35" s="49">
        <v>3100</v>
      </c>
      <c r="C35" s="46">
        <f>VLOOKUP(B35,'PPA IDs'!$A$2:$O$127,15,0)</f>
        <v>8</v>
      </c>
      <c r="D35" s="48">
        <f>SUM(E35:X35)</f>
        <v>1400000000</v>
      </c>
      <c r="E35" s="21">
        <v>400000000</v>
      </c>
      <c r="F35" s="21">
        <v>1000000000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48">
        <v>2000000</v>
      </c>
    </row>
    <row r="36" spans="1:25" x14ac:dyDescent="0.25">
      <c r="A36" s="93" t="str">
        <f>VLOOKUP(B36,'PPA IDs'!$A$2:$B$117,2,0)</f>
        <v>SR-4 Operational Improvements</v>
      </c>
      <c r="B36" s="49">
        <v>3102</v>
      </c>
      <c r="C36" s="46">
        <f>VLOOKUP(B36,'PPA IDs'!$A$2:$O$127,15,0)</f>
        <v>6</v>
      </c>
      <c r="D36" s="48">
        <f>SUM(E36:X36)</f>
        <v>434000000</v>
      </c>
      <c r="E36" s="21">
        <v>200000000</v>
      </c>
      <c r="F36" s="21">
        <v>234000000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48">
        <v>2000000</v>
      </c>
    </row>
    <row r="37" spans="1:25" x14ac:dyDescent="0.25">
      <c r="A37" s="93" t="str">
        <f>VLOOKUP(B37,'PPA IDs'!$A$2:$B$117,2,0)</f>
        <v>SR-4 Widening (Brentwood to Discovery Bay)</v>
      </c>
      <c r="B37" s="49">
        <v>3103</v>
      </c>
      <c r="C37" s="46">
        <f>VLOOKUP(B37,'PPA IDs'!$A$2:$O$127,15,0)</f>
        <v>6</v>
      </c>
      <c r="D37" s="48">
        <f>SUM(E37:X37)</f>
        <v>360000000</v>
      </c>
      <c r="E37" s="21">
        <v>210000000</v>
      </c>
      <c r="F37" s="21">
        <v>150000000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48">
        <v>2000000</v>
      </c>
    </row>
    <row r="38" spans="1:25" x14ac:dyDescent="0.25">
      <c r="A38" s="93" t="str">
        <f>VLOOKUP(B38,'PPA IDs'!$A$2:$B$117,2,0)</f>
        <v>Muni Metro Southwest Subway</v>
      </c>
      <c r="B38" s="49">
        <v>2410</v>
      </c>
      <c r="C38" s="46">
        <f>VLOOKUP(B38,'PPA IDs'!$A$2:$O$127,15,0)</f>
        <v>6</v>
      </c>
      <c r="D38" s="48">
        <v>4000000000</v>
      </c>
      <c r="E38" s="21">
        <f>$D38/$D31*E31</f>
        <v>0</v>
      </c>
      <c r="F38" s="21">
        <f t="shared" ref="F38:X38" si="8">$D38/$D31*F31</f>
        <v>0</v>
      </c>
      <c r="G38" s="21">
        <f t="shared" si="8"/>
        <v>0</v>
      </c>
      <c r="H38" s="21">
        <f t="shared" si="8"/>
        <v>0</v>
      </c>
      <c r="I38" s="21">
        <f t="shared" si="8"/>
        <v>0</v>
      </c>
      <c r="J38" s="21">
        <f t="shared" si="8"/>
        <v>0</v>
      </c>
      <c r="K38" s="21">
        <f t="shared" si="8"/>
        <v>0</v>
      </c>
      <c r="L38" s="21">
        <f t="shared" si="8"/>
        <v>0</v>
      </c>
      <c r="M38" s="21">
        <f t="shared" si="8"/>
        <v>1673640167.364017</v>
      </c>
      <c r="N38" s="21">
        <f t="shared" si="8"/>
        <v>0</v>
      </c>
      <c r="O38" s="21">
        <f t="shared" si="8"/>
        <v>0</v>
      </c>
      <c r="P38" s="21">
        <f t="shared" si="8"/>
        <v>1673640167.364017</v>
      </c>
      <c r="Q38" s="21">
        <f t="shared" si="8"/>
        <v>0</v>
      </c>
      <c r="R38" s="21">
        <f t="shared" si="8"/>
        <v>0</v>
      </c>
      <c r="S38" s="21">
        <f t="shared" si="8"/>
        <v>0</v>
      </c>
      <c r="T38" s="21">
        <v>652719665.27196658</v>
      </c>
      <c r="U38" s="21">
        <v>0</v>
      </c>
      <c r="V38" s="21">
        <f t="shared" si="8"/>
        <v>0</v>
      </c>
      <c r="W38" s="21">
        <f t="shared" si="8"/>
        <v>0</v>
      </c>
      <c r="X38" s="21">
        <f t="shared" si="8"/>
        <v>0</v>
      </c>
      <c r="Y38" s="48">
        <v>10000000</v>
      </c>
    </row>
    <row r="39" spans="1:25" x14ac:dyDescent="0.25">
      <c r="B39" s="49"/>
      <c r="C39" s="46"/>
    </row>
    <row r="40" spans="1:25" x14ac:dyDescent="0.25">
      <c r="B40" s="49"/>
      <c r="C40" s="46"/>
    </row>
    <row r="41" spans="1:25" x14ac:dyDescent="0.25">
      <c r="B41" s="49"/>
      <c r="C41" s="46"/>
    </row>
    <row r="42" spans="1:25" x14ac:dyDescent="0.25">
      <c r="B42" s="49"/>
      <c r="C42" s="46"/>
    </row>
    <row r="43" spans="1:25" x14ac:dyDescent="0.25">
      <c r="B43" s="49"/>
      <c r="C43" s="46"/>
    </row>
    <row r="44" spans="1:25" x14ac:dyDescent="0.25">
      <c r="B44" s="49"/>
      <c r="C44" s="46"/>
    </row>
    <row r="45" spans="1:25" x14ac:dyDescent="0.25">
      <c r="B45" s="49"/>
      <c r="C45" s="46"/>
    </row>
    <row r="46" spans="1:25" x14ac:dyDescent="0.25">
      <c r="B46" s="49"/>
      <c r="C46" s="46"/>
    </row>
    <row r="47" spans="1:25" x14ac:dyDescent="0.25">
      <c r="B47" s="49"/>
      <c r="C47" s="46"/>
    </row>
    <row r="48" spans="1:25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  <row r="104" spans="2:3" x14ac:dyDescent="0.25">
      <c r="B104" s="49"/>
      <c r="C104" s="46"/>
    </row>
    <row r="105" spans="2:3" x14ac:dyDescent="0.25">
      <c r="B105" s="49"/>
      <c r="C105" s="46"/>
    </row>
    <row r="106" spans="2:3" x14ac:dyDescent="0.25">
      <c r="B106" s="49"/>
      <c r="C106" s="46"/>
    </row>
    <row r="107" spans="2:3" x14ac:dyDescent="0.25">
      <c r="B107" s="49"/>
      <c r="C107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s="93" t="s">
        <v>633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2019-06-28T22:10:25Z</dcterms:modified>
</cp:coreProperties>
</file>