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M:\Development\Travel Model One\Calibration\Version 1.5.0\02 Automobile Ownership\"/>
    </mc:Choice>
  </mc:AlternateContent>
  <xr:revisionPtr revIDLastSave="0" documentId="13_ncr:1_{F7792575-450E-4588-B541-51F92E16DF7E}" xr6:coauthVersionLast="40" xr6:coauthVersionMax="40" xr10:uidLastSave="{00000000-0000-0000-0000-000000000000}"/>
  <bookViews>
    <workbookView xWindow="0" yWindow="0" windowWidth="20700" windowHeight="9735" activeTab="1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G14" i="5"/>
  <c r="G13" i="5"/>
  <c r="G12" i="5"/>
  <c r="G11" i="5"/>
  <c r="G6" i="5"/>
  <c r="G5" i="5"/>
  <c r="N10" i="5" s="1"/>
  <c r="F14" i="5"/>
  <c r="F13" i="5"/>
  <c r="F12" i="5"/>
  <c r="F11" i="5"/>
  <c r="F6" i="5"/>
  <c r="F5" i="5"/>
  <c r="M10" i="5" s="1"/>
  <c r="E14" i="5"/>
  <c r="E13" i="5"/>
  <c r="E12" i="5"/>
  <c r="E11" i="5"/>
  <c r="E6" i="5"/>
  <c r="E5" i="5"/>
  <c r="L10" i="5" s="1"/>
  <c r="D14" i="5"/>
  <c r="D13" i="5"/>
  <c r="D12" i="5"/>
  <c r="D11" i="5"/>
  <c r="D6" i="5"/>
  <c r="D5" i="5"/>
  <c r="K10" i="5" s="1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0" i="5"/>
  <c r="N61" i="5" s="1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6" i="5"/>
  <c r="N57" i="5" s="1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2" i="5"/>
  <c r="N33" i="5" s="1"/>
  <c r="J21" i="5"/>
  <c r="N20" i="5"/>
  <c r="N21" i="5" s="1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4" i="5"/>
  <c r="N45" i="5" s="1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0" i="5"/>
  <c r="M61" i="5" s="1"/>
  <c r="M12" i="5"/>
  <c r="F18" i="5" s="1"/>
  <c r="M24" i="5"/>
  <c r="M36" i="5"/>
  <c r="K24" i="5"/>
  <c r="K25" i="5" s="1"/>
  <c r="D19" i="5" s="1"/>
  <c r="K48" i="5"/>
  <c r="K49" i="5" s="1"/>
  <c r="D27" i="5" s="1"/>
  <c r="K60" i="5"/>
  <c r="K61" i="5" s="1"/>
  <c r="K12" i="5"/>
  <c r="D18" i="5" s="1"/>
  <c r="K36" i="5"/>
  <c r="K37" i="5" s="1"/>
  <c r="L24" i="5"/>
  <c r="L25" i="5" s="1"/>
  <c r="E19" i="5" s="1"/>
  <c r="L60" i="5"/>
  <c r="L61" i="5" s="1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<sst xmlns="http://schemas.openxmlformats.org/spreadsheetml/2006/main" count="520" uniqueCount="195">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</sst>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0" fontId="18" fillId="0" borderId="0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3" fontId="18" fillId="0" borderId="0" xfId="0" applyNumberFormat="1" applyFont="1" applyBorder="1"/>
    <xf numFmtId="166" fontId="22" fillId="0" borderId="0" xfId="1" applyNumberFormat="1" applyFont="1" applyBorder="1"/>
    <xf numFmtId="0" fontId="22" fillId="0" borderId="0" xfId="0" applyFont="1" applyFill="1" applyBorder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Border="1" applyAlignment="1">
      <alignment horizontal="right"/>
    </xf>
    <xf numFmtId="167" fontId="18" fillId="0" borderId="0" xfId="0" applyNumberFormat="1" applyFont="1" applyBorder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0" fontId="18" fillId="0" borderId="13" xfId="0" applyNumberFormat="1" applyFont="1" applyBorder="1"/>
    <xf numFmtId="1" fontId="18" fillId="0" borderId="0" xfId="0" applyNumberFormat="1" applyFont="1" applyBorder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Border="1" applyAlignment="1">
      <alignment horizontal="left"/>
    </xf>
    <xf numFmtId="0" fontId="22" fillId="0" borderId="12" xfId="0" applyFont="1" applyFill="1" applyBorder="1"/>
    <xf numFmtId="2" fontId="18" fillId="33" borderId="0" xfId="0" applyNumberFormat="1" applyFont="1" applyFill="1" applyBorder="1"/>
    <xf numFmtId="0" fontId="18" fillId="0" borderId="0" xfId="0" applyFont="1" applyAlignment="1">
      <alignment wrapText="1"/>
    </xf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 applyBorder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ravel-model-one-calibration\model-files\model\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/>
      <sheetData sheetId="1">
        <row r="53">
          <cell r="H53">
            <v>1.1818854009146713</v>
          </cell>
          <cell r="J53">
            <v>-1.1649665084270484</v>
          </cell>
          <cell r="M53">
            <v>-3.2908417027059005</v>
          </cell>
          <cell r="Q53">
            <v>-5.22933232054113</v>
          </cell>
        </row>
        <row r="54">
          <cell r="H54">
            <v>0.64792389877982692</v>
          </cell>
          <cell r="J54">
            <v>0.58662627332014461</v>
          </cell>
          <cell r="M54">
            <v>0.41307412024275264</v>
          </cell>
          <cell r="Q54">
            <v>-0.26859865029387897</v>
          </cell>
        </row>
        <row r="55">
          <cell r="H55">
            <v>-0.74518582264347188</v>
          </cell>
          <cell r="J55">
            <v>-0.59378448636247783</v>
          </cell>
          <cell r="M55">
            <v>-0.41967084701411378</v>
          </cell>
          <cell r="Q55">
            <v>-0.31768639292441325</v>
          </cell>
        </row>
        <row r="56">
          <cell r="H56">
            <v>-0.74518582264347188</v>
          </cell>
          <cell r="J56">
            <v>-0.59378448636247783</v>
          </cell>
          <cell r="M56">
            <v>-0.41967084701411378</v>
          </cell>
          <cell r="Q56">
            <v>-0.31768639292441325</v>
          </cell>
        </row>
        <row r="57">
          <cell r="H57">
            <v>-0.74518582264347188</v>
          </cell>
          <cell r="J57">
            <v>-0.59378448636247783</v>
          </cell>
          <cell r="M57">
            <v>-0.41967084701411378</v>
          </cell>
          <cell r="Q57">
            <v>-0.31768639292441325</v>
          </cell>
        </row>
        <row r="58">
          <cell r="H58">
            <v>-0.6595680479649233</v>
          </cell>
          <cell r="J58">
            <v>-0.42861162783612095</v>
          </cell>
          <cell r="M58">
            <v>-0.41677249145396422</v>
          </cell>
          <cell r="Q58">
            <v>-0.40870183229177465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1" spans="1:18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x14ac:dyDescent="0.2">
      <c r="A2" s="14"/>
      <c r="B2" s="14"/>
      <c r="I2" s="8"/>
      <c r="J2" s="8"/>
    </row>
    <row r="3" spans="1:18" x14ac:dyDescent="0.2">
      <c r="A3" s="41" t="s">
        <v>190</v>
      </c>
      <c r="I3" s="8"/>
      <c r="J3" s="41" t="s">
        <v>192</v>
      </c>
      <c r="R3" s="41" t="s">
        <v>193</v>
      </c>
    </row>
    <row r="4" spans="1:18" x14ac:dyDescent="0.2">
      <c r="I4" s="8"/>
    </row>
    <row r="5" spans="1:18" x14ac:dyDescent="0.2">
      <c r="A5" s="14"/>
      <c r="I5" s="8"/>
      <c r="J5" s="8"/>
    </row>
    <row r="6" spans="1:18" ht="13.5" thickBot="1" x14ac:dyDescent="0.25">
      <c r="A6" s="14"/>
      <c r="B6" s="4" t="s">
        <v>155</v>
      </c>
      <c r="C6" s="47" t="s">
        <v>156</v>
      </c>
      <c r="D6" s="47"/>
      <c r="E6" s="47"/>
      <c r="F6" s="47"/>
      <c r="G6" s="47"/>
      <c r="H6" s="47"/>
      <c r="I6" s="8"/>
      <c r="J6" s="4" t="s">
        <v>155</v>
      </c>
      <c r="K6" s="47" t="s">
        <v>156</v>
      </c>
      <c r="L6" s="47"/>
      <c r="M6" s="47"/>
      <c r="N6" s="47"/>
      <c r="O6" s="47"/>
      <c r="P6" s="47"/>
    </row>
    <row r="7" spans="1:18" x14ac:dyDescent="0.2">
      <c r="A7" s="14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I7" s="8"/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4"/>
      <c r="B8" s="6" t="s">
        <v>145</v>
      </c>
      <c r="C8" s="15">
        <f>ACS_5YR_B08201!F$9</f>
        <v>108391</v>
      </c>
      <c r="D8" s="15">
        <f>ACS_5YR_B08201!H$9</f>
        <v>146798</v>
      </c>
      <c r="E8" s="15">
        <f>ACS_5YR_B08201!J$9</f>
        <v>75554</v>
      </c>
      <c r="F8" s="15">
        <f>ACS_5YR_B08201!L$9</f>
        <v>19037</v>
      </c>
      <c r="G8" s="15">
        <f>ACS_5YR_B08201!N$9</f>
        <v>7017</v>
      </c>
      <c r="H8" s="15">
        <f>SUM(C8:G8)</f>
        <v>356797</v>
      </c>
      <c r="I8" s="8"/>
      <c r="J8" s="6" t="s">
        <v>145</v>
      </c>
      <c r="K8" s="32">
        <f>modeldata!C4</f>
        <v>1</v>
      </c>
      <c r="L8" s="32">
        <f>modeldata!D4</f>
        <v>1</v>
      </c>
      <c r="M8" s="32">
        <f>modeldata!E4</f>
        <v>1</v>
      </c>
      <c r="N8" s="32">
        <f>modeldata!F4</f>
        <v>1</v>
      </c>
      <c r="O8" s="32">
        <f>modeldata!G4</f>
        <v>1</v>
      </c>
      <c r="P8" s="15">
        <f>SUM(K8:O8)</f>
        <v>5</v>
      </c>
    </row>
    <row r="9" spans="1:18" x14ac:dyDescent="0.2">
      <c r="A9" s="14"/>
      <c r="B9" s="6" t="s">
        <v>146</v>
      </c>
      <c r="C9" s="15">
        <f>ACS_5YR_B08201!F$10</f>
        <v>13930</v>
      </c>
      <c r="D9" s="15">
        <f>ACS_5YR_B08201!H$10</f>
        <v>79271</v>
      </c>
      <c r="E9" s="15">
        <f>ACS_5YR_B08201!J$10</f>
        <v>102780</v>
      </c>
      <c r="F9" s="15">
        <f>ACS_5YR_B08201!L$10</f>
        <v>42404</v>
      </c>
      <c r="G9" s="15">
        <f>+ACS_5YR_B08201!N$10</f>
        <v>22625</v>
      </c>
      <c r="H9" s="15">
        <f t="shared" ref="H9:H16" si="0">SUM(C9:G9)</f>
        <v>261010</v>
      </c>
      <c r="I9" s="8"/>
      <c r="J9" s="6" t="s">
        <v>146</v>
      </c>
      <c r="K9" s="15">
        <f>modeldata!C5</f>
        <v>1</v>
      </c>
      <c r="L9" s="15">
        <f>modeldata!D5</f>
        <v>1</v>
      </c>
      <c r="M9" s="15">
        <f>modeldata!E5</f>
        <v>1</v>
      </c>
      <c r="N9" s="15">
        <f>modeldata!F5</f>
        <v>1</v>
      </c>
      <c r="O9" s="15">
        <f>modeldata!G5</f>
        <v>1</v>
      </c>
      <c r="P9" s="15">
        <f t="shared" ref="P9:P16" si="1">SUM(K9:O9)</f>
        <v>5</v>
      </c>
    </row>
    <row r="10" spans="1:18" x14ac:dyDescent="0.2">
      <c r="A10" s="14"/>
      <c r="B10" s="6" t="s">
        <v>147</v>
      </c>
      <c r="C10" s="15">
        <f>ACS_5YR_B08201!F$11</f>
        <v>32123</v>
      </c>
      <c r="D10" s="15">
        <f>ACS_5YR_B08201!H$11</f>
        <v>174626</v>
      </c>
      <c r="E10" s="15">
        <f>ACS_5YR_B08201!J$11</f>
        <v>257002</v>
      </c>
      <c r="F10" s="15">
        <f>ACS_5YR_B08201!L$11</f>
        <v>105368</v>
      </c>
      <c r="G10" s="15">
        <f>+ACS_5YR_B08201!N$11</f>
        <v>57460</v>
      </c>
      <c r="H10" s="15">
        <f t="shared" si="0"/>
        <v>626579</v>
      </c>
      <c r="I10" s="8"/>
      <c r="J10" s="6" t="s">
        <v>147</v>
      </c>
      <c r="K10" s="15">
        <f>modeldata!C6</f>
        <v>1</v>
      </c>
      <c r="L10" s="15">
        <f>modeldata!D6</f>
        <v>1</v>
      </c>
      <c r="M10" s="15">
        <f>modeldata!E6</f>
        <v>1</v>
      </c>
      <c r="N10" s="15">
        <f>modeldata!F6</f>
        <v>1</v>
      </c>
      <c r="O10" s="15">
        <f>modeldata!G6</f>
        <v>1</v>
      </c>
      <c r="P10" s="15">
        <f t="shared" si="1"/>
        <v>5</v>
      </c>
    </row>
    <row r="11" spans="1:18" x14ac:dyDescent="0.2">
      <c r="A11" s="14"/>
      <c r="B11" s="6" t="s">
        <v>148</v>
      </c>
      <c r="C11" s="15">
        <f>ACS_5YR_B08201!F$5</f>
        <v>56950</v>
      </c>
      <c r="D11" s="15">
        <f>ACS_5YR_B08201!H$5</f>
        <v>184473</v>
      </c>
      <c r="E11" s="15">
        <f>ACS_5YR_B08201!J$5</f>
        <v>203164</v>
      </c>
      <c r="F11" s="15">
        <f>ACS_5YR_B08201!L$5</f>
        <v>81305</v>
      </c>
      <c r="G11" s="15">
        <f>+ACS_5YR_B08201!N$5</f>
        <v>38401</v>
      </c>
      <c r="H11" s="15">
        <f t="shared" si="0"/>
        <v>564293</v>
      </c>
      <c r="I11" s="8"/>
      <c r="J11" s="6" t="s">
        <v>148</v>
      </c>
      <c r="K11" s="15">
        <f>modeldata!C7</f>
        <v>1</v>
      </c>
      <c r="L11" s="15">
        <f>modeldata!D7</f>
        <v>1</v>
      </c>
      <c r="M11" s="15">
        <f>modeldata!E7</f>
        <v>1</v>
      </c>
      <c r="N11" s="15">
        <f>modeldata!F7</f>
        <v>1</v>
      </c>
      <c r="O11" s="15">
        <f>modeldata!G7</f>
        <v>1</v>
      </c>
      <c r="P11" s="15">
        <f t="shared" si="1"/>
        <v>5</v>
      </c>
    </row>
    <row r="12" spans="1:18" x14ac:dyDescent="0.2">
      <c r="A12" s="14"/>
      <c r="B12" s="6" t="s">
        <v>149</v>
      </c>
      <c r="C12" s="15">
        <f>ACS_5YR_B08201!F$6</f>
        <v>22860</v>
      </c>
      <c r="D12" s="15">
        <f>ACS_5YR_B08201!H$6</f>
        <v>108928</v>
      </c>
      <c r="E12" s="15">
        <f>ACS_5YR_B08201!J$6</f>
        <v>154257</v>
      </c>
      <c r="F12" s="15">
        <f>ACS_5YR_B08201!L$6</f>
        <v>67961</v>
      </c>
      <c r="G12" s="15">
        <f>+ACS_5YR_B08201!N$6</f>
        <v>33534</v>
      </c>
      <c r="H12" s="15">
        <f t="shared" si="0"/>
        <v>387540</v>
      </c>
      <c r="I12" s="8"/>
      <c r="J12" s="6" t="s">
        <v>149</v>
      </c>
      <c r="K12" s="15">
        <f>modeldata!C8</f>
        <v>1</v>
      </c>
      <c r="L12" s="15">
        <f>modeldata!D8</f>
        <v>1</v>
      </c>
      <c r="M12" s="15">
        <f>modeldata!E8</f>
        <v>1</v>
      </c>
      <c r="N12" s="15">
        <f>modeldata!F8</f>
        <v>1</v>
      </c>
      <c r="O12" s="15">
        <f>modeldata!G8</f>
        <v>1</v>
      </c>
      <c r="P12" s="15">
        <f t="shared" si="1"/>
        <v>5</v>
      </c>
    </row>
    <row r="13" spans="1:18" x14ac:dyDescent="0.2">
      <c r="A13" s="14"/>
      <c r="B13" s="6" t="s">
        <v>150</v>
      </c>
      <c r="C13" s="15">
        <f>ACS_5YR_B08201!F$12</f>
        <v>8323</v>
      </c>
      <c r="D13" s="15">
        <f>ACS_5YR_B08201!H$12</f>
        <v>40892</v>
      </c>
      <c r="E13" s="15">
        <f>ACS_5YR_B08201!J$12</f>
        <v>54517</v>
      </c>
      <c r="F13" s="15">
        <f>ACS_5YR_B08201!L$12</f>
        <v>27375</v>
      </c>
      <c r="G13" s="15">
        <f>+ACS_5YR_B08201!N$12</f>
        <v>14208</v>
      </c>
      <c r="H13" s="15">
        <f t="shared" si="0"/>
        <v>145315</v>
      </c>
      <c r="I13" s="8"/>
      <c r="J13" s="6" t="s">
        <v>150</v>
      </c>
      <c r="K13" s="15">
        <f>modeldata!C9</f>
        <v>1</v>
      </c>
      <c r="L13" s="15">
        <f>modeldata!D9</f>
        <v>1</v>
      </c>
      <c r="M13" s="15">
        <f>modeldata!E9</f>
        <v>1</v>
      </c>
      <c r="N13" s="15">
        <f>modeldata!F9</f>
        <v>1</v>
      </c>
      <c r="O13" s="15">
        <f>modeldata!G9</f>
        <v>1</v>
      </c>
      <c r="P13" s="15">
        <f t="shared" si="1"/>
        <v>5</v>
      </c>
    </row>
    <row r="14" spans="1:18" x14ac:dyDescent="0.2">
      <c r="A14" s="14"/>
      <c r="B14" s="6" t="s">
        <v>151</v>
      </c>
      <c r="C14" s="15">
        <f>ACS_5YR_B08201!F$8</f>
        <v>2480</v>
      </c>
      <c r="D14" s="15">
        <f>ACS_5YR_B08201!H$8</f>
        <v>14182</v>
      </c>
      <c r="E14" s="15">
        <f>ACS_5YR_B08201!J$8</f>
        <v>18958</v>
      </c>
      <c r="F14" s="15">
        <f>ACS_5YR_B08201!L$8</f>
        <v>9051</v>
      </c>
      <c r="G14" s="15">
        <f>+ACS_5YR_B08201!N$8</f>
        <v>4704</v>
      </c>
      <c r="H14" s="15">
        <f t="shared" si="0"/>
        <v>49375</v>
      </c>
      <c r="I14" s="8"/>
      <c r="J14" s="6" t="s">
        <v>151</v>
      </c>
      <c r="K14" s="15">
        <f>modeldata!C10</f>
        <v>1</v>
      </c>
      <c r="L14" s="15">
        <f>modeldata!D10</f>
        <v>1</v>
      </c>
      <c r="M14" s="15">
        <f>modeldata!E10</f>
        <v>1</v>
      </c>
      <c r="N14" s="15">
        <f>modeldata!F10</f>
        <v>1</v>
      </c>
      <c r="O14" s="15">
        <f>modeldata!G10</f>
        <v>1</v>
      </c>
      <c r="P14" s="15">
        <f t="shared" si="1"/>
        <v>5</v>
      </c>
    </row>
    <row r="15" spans="1:18" x14ac:dyDescent="0.2">
      <c r="A15" s="14"/>
      <c r="B15" s="6" t="s">
        <v>152</v>
      </c>
      <c r="C15" s="15">
        <f>ACS_5YR_B08201!F$13</f>
        <v>9138</v>
      </c>
      <c r="D15" s="15">
        <f>ACS_5YR_B08201!H$13</f>
        <v>59164</v>
      </c>
      <c r="E15" s="15">
        <f>ACS_5YR_B08201!J$13</f>
        <v>73175</v>
      </c>
      <c r="F15" s="15">
        <f>ACS_5YR_B08201!L$13</f>
        <v>31295</v>
      </c>
      <c r="G15" s="15">
        <f>+ACS_5YR_B08201!N$13</f>
        <v>16271</v>
      </c>
      <c r="H15" s="15">
        <f t="shared" si="0"/>
        <v>189043</v>
      </c>
      <c r="I15" s="8"/>
      <c r="J15" s="6" t="s">
        <v>152</v>
      </c>
      <c r="K15" s="15">
        <f>modeldata!C11</f>
        <v>1</v>
      </c>
      <c r="L15" s="15">
        <f>modeldata!D11</f>
        <v>1</v>
      </c>
      <c r="M15" s="15">
        <f>modeldata!E11</f>
        <v>1</v>
      </c>
      <c r="N15" s="15">
        <f>modeldata!F11</f>
        <v>1</v>
      </c>
      <c r="O15" s="15">
        <f>modeldata!G11</f>
        <v>1</v>
      </c>
      <c r="P15" s="15">
        <f t="shared" si="1"/>
        <v>5</v>
      </c>
    </row>
    <row r="16" spans="1:18" x14ac:dyDescent="0.2">
      <c r="A16" s="14"/>
      <c r="B16" s="7" t="s">
        <v>153</v>
      </c>
      <c r="C16" s="10">
        <f>ACS_5YR_B08201!F$7</f>
        <v>5497</v>
      </c>
      <c r="D16" s="10">
        <f>ACS_5YR_B08201!H$7</f>
        <v>34511</v>
      </c>
      <c r="E16" s="10">
        <f>ACS_5YR_B08201!J$7</f>
        <v>42272</v>
      </c>
      <c r="F16" s="10">
        <f>ACS_5YR_B08201!L$7</f>
        <v>15851</v>
      </c>
      <c r="G16" s="10">
        <f>+ACS_5YR_B08201!N$7</f>
        <v>6269</v>
      </c>
      <c r="H16" s="10">
        <f t="shared" si="0"/>
        <v>104400</v>
      </c>
      <c r="I16" s="8"/>
      <c r="J16" s="7" t="s">
        <v>153</v>
      </c>
      <c r="K16" s="10">
        <f>modeldata!C12</f>
        <v>1</v>
      </c>
      <c r="L16" s="10">
        <f>modeldata!D12</f>
        <v>1</v>
      </c>
      <c r="M16" s="10">
        <f>modeldata!E12</f>
        <v>1</v>
      </c>
      <c r="N16" s="10">
        <f>modeldata!F12</f>
        <v>1</v>
      </c>
      <c r="O16" s="10">
        <f>modeldata!G12</f>
        <v>1</v>
      </c>
      <c r="P16" s="10">
        <f t="shared" si="1"/>
        <v>5</v>
      </c>
    </row>
    <row r="17" spans="1:24" x14ac:dyDescent="0.2">
      <c r="A17" s="14"/>
      <c r="B17" s="6" t="s">
        <v>154</v>
      </c>
      <c r="C17" s="11">
        <f t="shared" ref="C17:H17" si="2">SUM(C8:C16)</f>
        <v>259692</v>
      </c>
      <c r="D17" s="11">
        <f t="shared" si="2"/>
        <v>842845</v>
      </c>
      <c r="E17" s="11">
        <f t="shared" si="2"/>
        <v>981679</v>
      </c>
      <c r="F17" s="11">
        <f t="shared" si="2"/>
        <v>399647</v>
      </c>
      <c r="G17" s="11">
        <f t="shared" si="2"/>
        <v>200489</v>
      </c>
      <c r="H17" s="11">
        <f t="shared" si="2"/>
        <v>2684352</v>
      </c>
      <c r="I17" s="8"/>
      <c r="J17" s="6" t="s">
        <v>154</v>
      </c>
      <c r="K17" s="11">
        <f t="shared" ref="K17:P17" si="3">SUM(K8:K16)</f>
        <v>9</v>
      </c>
      <c r="L17" s="11">
        <f t="shared" si="3"/>
        <v>9</v>
      </c>
      <c r="M17" s="11">
        <f t="shared" si="3"/>
        <v>9</v>
      </c>
      <c r="N17" s="11">
        <f t="shared" si="3"/>
        <v>9</v>
      </c>
      <c r="O17" s="11">
        <f t="shared" si="3"/>
        <v>9</v>
      </c>
      <c r="P17" s="11">
        <f t="shared" si="3"/>
        <v>45</v>
      </c>
    </row>
    <row r="18" spans="1:24" x14ac:dyDescent="0.2">
      <c r="A18" s="14"/>
      <c r="C18" s="9"/>
      <c r="D18" s="9"/>
      <c r="E18" s="9"/>
      <c r="F18" s="9"/>
      <c r="G18" s="9"/>
      <c r="I18" s="8"/>
      <c r="J18" s="8"/>
      <c r="R18" s="41"/>
    </row>
    <row r="19" spans="1:24" x14ac:dyDescent="0.2">
      <c r="A19" s="14"/>
      <c r="I19" s="8"/>
      <c r="J19" s="8"/>
    </row>
    <row r="20" spans="1:24" ht="13.5" thickBot="1" x14ac:dyDescent="0.25">
      <c r="A20" s="14"/>
      <c r="B20" s="4" t="s">
        <v>155</v>
      </c>
      <c r="C20" s="47" t="s">
        <v>156</v>
      </c>
      <c r="D20" s="47"/>
      <c r="E20" s="47"/>
      <c r="F20" s="47"/>
      <c r="G20" s="47"/>
      <c r="H20" s="47"/>
      <c r="J20" s="4" t="s">
        <v>155</v>
      </c>
      <c r="K20" s="47" t="s">
        <v>156</v>
      </c>
      <c r="L20" s="47"/>
      <c r="M20" s="47"/>
      <c r="N20" s="47"/>
      <c r="O20" s="47"/>
      <c r="P20" s="47"/>
      <c r="R20" s="4" t="s">
        <v>155</v>
      </c>
      <c r="S20" s="47" t="s">
        <v>156</v>
      </c>
      <c r="T20" s="47"/>
      <c r="U20" s="47"/>
      <c r="V20" s="47"/>
      <c r="W20" s="47"/>
      <c r="X20" s="47"/>
    </row>
    <row r="21" spans="1:24" x14ac:dyDescent="0.2">
      <c r="A21" s="14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4"/>
      <c r="B22" s="6" t="s">
        <v>145</v>
      </c>
      <c r="C22" s="12">
        <f t="shared" ref="C22:H22" si="4">C8/$H8</f>
        <v>0.30378898925719666</v>
      </c>
      <c r="D22" s="12">
        <f t="shared" si="4"/>
        <v>0.41143283155407695</v>
      </c>
      <c r="E22" s="12">
        <f t="shared" si="4"/>
        <v>0.21175626476680018</v>
      </c>
      <c r="F22" s="12">
        <f t="shared" si="4"/>
        <v>5.3355269242734663E-2</v>
      </c>
      <c r="G22" s="12">
        <f t="shared" si="4"/>
        <v>1.966664517919153E-2</v>
      </c>
      <c r="H22" s="12">
        <f t="shared" si="4"/>
        <v>1</v>
      </c>
      <c r="J22" s="6" t="s">
        <v>145</v>
      </c>
      <c r="K22" s="12">
        <f>K8/$P8</f>
        <v>0.2</v>
      </c>
      <c r="L22" s="12">
        <f t="shared" ref="L22:P22" si="5">L8/$P8</f>
        <v>0.2</v>
      </c>
      <c r="M22" s="12">
        <f t="shared" si="5"/>
        <v>0.2</v>
      </c>
      <c r="N22" s="12">
        <f t="shared" si="5"/>
        <v>0.2</v>
      </c>
      <c r="O22" s="12">
        <f t="shared" si="5"/>
        <v>0.2</v>
      </c>
      <c r="P22" s="12">
        <f t="shared" si="5"/>
        <v>1</v>
      </c>
      <c r="R22" s="6" t="s">
        <v>145</v>
      </c>
      <c r="S22" s="43">
        <f>K22-C22</f>
        <v>-0.10378898925719665</v>
      </c>
      <c r="T22" s="43">
        <f t="shared" ref="T22:T31" si="6">L22-D22</f>
        <v>-0.21143283155407694</v>
      </c>
      <c r="U22" s="43">
        <f t="shared" ref="U22:U31" si="7">M22-E22</f>
        <v>-1.1756264766800167E-2</v>
      </c>
      <c r="V22" s="43">
        <f t="shared" ref="V22:V31" si="8">N22-F22</f>
        <v>0.14664473075726536</v>
      </c>
      <c r="W22" s="43">
        <f t="shared" ref="W22:W31" si="9">O22-G22</f>
        <v>0.18033335482080848</v>
      </c>
      <c r="X22" s="44">
        <f t="shared" ref="X22:X31" si="10">P22-H22</f>
        <v>0</v>
      </c>
    </row>
    <row r="23" spans="1:24" x14ac:dyDescent="0.2">
      <c r="A23" s="14"/>
      <c r="B23" s="6" t="s">
        <v>146</v>
      </c>
      <c r="C23" s="12">
        <f t="shared" ref="C23:H31" si="11">C9/$H9</f>
        <v>5.3369602697214663E-2</v>
      </c>
      <c r="D23" s="12">
        <f t="shared" si="11"/>
        <v>0.30370867016589403</v>
      </c>
      <c r="E23" s="12">
        <f t="shared" si="11"/>
        <v>0.39377801616796293</v>
      </c>
      <c r="F23" s="12">
        <f t="shared" si="11"/>
        <v>0.16246120838282058</v>
      </c>
      <c r="G23" s="12">
        <f t="shared" ref="G23" si="12">G9/$H9</f>
        <v>8.668250258610781E-2</v>
      </c>
      <c r="H23" s="12">
        <f t="shared" si="11"/>
        <v>1</v>
      </c>
      <c r="J23" s="6" t="s">
        <v>146</v>
      </c>
      <c r="K23" s="12">
        <f t="shared" ref="K23:P23" si="13">K9/$P9</f>
        <v>0.2</v>
      </c>
      <c r="L23" s="12">
        <f t="shared" si="13"/>
        <v>0.2</v>
      </c>
      <c r="M23" s="12">
        <f t="shared" si="13"/>
        <v>0.2</v>
      </c>
      <c r="N23" s="12">
        <f t="shared" si="13"/>
        <v>0.2</v>
      </c>
      <c r="O23" s="12">
        <f t="shared" si="13"/>
        <v>0.2</v>
      </c>
      <c r="P23" s="12">
        <f t="shared" si="13"/>
        <v>1</v>
      </c>
      <c r="R23" s="6" t="s">
        <v>146</v>
      </c>
      <c r="S23" s="44">
        <f t="shared" ref="S23:S31" si="14">K23-C23</f>
        <v>0.14663039730278535</v>
      </c>
      <c r="T23" s="44">
        <f t="shared" si="6"/>
        <v>-0.10370867016589402</v>
      </c>
      <c r="U23" s="44">
        <f t="shared" si="7"/>
        <v>-0.19377801616796292</v>
      </c>
      <c r="V23" s="44">
        <f t="shared" si="8"/>
        <v>3.7538791617179434E-2</v>
      </c>
      <c r="W23" s="44">
        <f t="shared" si="9"/>
        <v>0.1133174974138922</v>
      </c>
      <c r="X23" s="44">
        <f t="shared" si="10"/>
        <v>0</v>
      </c>
    </row>
    <row r="24" spans="1:24" x14ac:dyDescent="0.2">
      <c r="A24" s="14"/>
      <c r="B24" s="6" t="s">
        <v>147</v>
      </c>
      <c r="C24" s="12">
        <f t="shared" si="11"/>
        <v>5.1267278347981657E-2</v>
      </c>
      <c r="D24" s="12">
        <f t="shared" si="11"/>
        <v>0.27869749863943732</v>
      </c>
      <c r="E24" s="12">
        <f t="shared" si="11"/>
        <v>0.4101669542068917</v>
      </c>
      <c r="F24" s="12">
        <f t="shared" si="11"/>
        <v>0.16816395059521624</v>
      </c>
      <c r="G24" s="12">
        <f t="shared" ref="G24" si="15">G10/$H10</f>
        <v>9.1704318210473063E-2</v>
      </c>
      <c r="H24" s="12">
        <f t="shared" si="11"/>
        <v>1</v>
      </c>
      <c r="J24" s="6" t="s">
        <v>147</v>
      </c>
      <c r="K24" s="12">
        <f t="shared" ref="K24:P24" si="16">K10/$P10</f>
        <v>0.2</v>
      </c>
      <c r="L24" s="12">
        <f t="shared" si="16"/>
        <v>0.2</v>
      </c>
      <c r="M24" s="12">
        <f t="shared" si="16"/>
        <v>0.2</v>
      </c>
      <c r="N24" s="12">
        <f t="shared" si="16"/>
        <v>0.2</v>
      </c>
      <c r="O24" s="12">
        <f t="shared" si="16"/>
        <v>0.2</v>
      </c>
      <c r="P24" s="12">
        <f t="shared" si="16"/>
        <v>1</v>
      </c>
      <c r="R24" s="6" t="s">
        <v>147</v>
      </c>
      <c r="S24" s="44">
        <f t="shared" si="14"/>
        <v>0.14873272165201834</v>
      </c>
      <c r="T24" s="44">
        <f t="shared" si="6"/>
        <v>-7.8697498639437313E-2</v>
      </c>
      <c r="U24" s="44">
        <f t="shared" si="7"/>
        <v>-0.21016695420689169</v>
      </c>
      <c r="V24" s="44">
        <f t="shared" si="8"/>
        <v>3.1836049404783767E-2</v>
      </c>
      <c r="W24" s="44">
        <f t="shared" si="9"/>
        <v>0.10829568178952695</v>
      </c>
      <c r="X24" s="44">
        <f t="shared" si="10"/>
        <v>0</v>
      </c>
    </row>
    <row r="25" spans="1:24" x14ac:dyDescent="0.2">
      <c r="A25" s="14"/>
      <c r="B25" s="6" t="s">
        <v>148</v>
      </c>
      <c r="C25" s="12">
        <f t="shared" si="11"/>
        <v>0.1009227475797148</v>
      </c>
      <c r="D25" s="12">
        <f t="shared" si="11"/>
        <v>0.32690995635246228</v>
      </c>
      <c r="E25" s="12">
        <f t="shared" si="11"/>
        <v>0.36003281982941487</v>
      </c>
      <c r="F25" s="12">
        <f t="shared" si="11"/>
        <v>0.14408294981507833</v>
      </c>
      <c r="G25" s="12">
        <f t="shared" ref="G25" si="17">G11/$H11</f>
        <v>6.805152642332972E-2</v>
      </c>
      <c r="H25" s="12">
        <f t="shared" si="11"/>
        <v>1</v>
      </c>
      <c r="J25" s="6" t="s">
        <v>148</v>
      </c>
      <c r="K25" s="12">
        <f t="shared" ref="K25:P25" si="18">K11/$P11</f>
        <v>0.2</v>
      </c>
      <c r="L25" s="12">
        <f t="shared" si="18"/>
        <v>0.2</v>
      </c>
      <c r="M25" s="12">
        <f t="shared" si="18"/>
        <v>0.2</v>
      </c>
      <c r="N25" s="12">
        <f t="shared" si="18"/>
        <v>0.2</v>
      </c>
      <c r="O25" s="12">
        <f t="shared" si="18"/>
        <v>0.2</v>
      </c>
      <c r="P25" s="12">
        <f t="shared" si="18"/>
        <v>1</v>
      </c>
      <c r="R25" s="6" t="s">
        <v>148</v>
      </c>
      <c r="S25" s="44">
        <f t="shared" si="14"/>
        <v>9.9077252420285214E-2</v>
      </c>
      <c r="T25" s="44">
        <f t="shared" si="6"/>
        <v>-0.12690995635246227</v>
      </c>
      <c r="U25" s="44">
        <f t="shared" si="7"/>
        <v>-0.16003281982941486</v>
      </c>
      <c r="V25" s="44">
        <f t="shared" si="8"/>
        <v>5.5917050184921685E-2</v>
      </c>
      <c r="W25" s="44">
        <f t="shared" si="9"/>
        <v>0.13194847357667028</v>
      </c>
      <c r="X25" s="44">
        <f t="shared" si="10"/>
        <v>0</v>
      </c>
    </row>
    <row r="26" spans="1:24" x14ac:dyDescent="0.2">
      <c r="A26" s="14"/>
      <c r="B26" s="6" t="s">
        <v>149</v>
      </c>
      <c r="C26" s="12">
        <f t="shared" si="11"/>
        <v>5.8987459359033906E-2</v>
      </c>
      <c r="D26" s="12">
        <f t="shared" si="11"/>
        <v>0.28107550188367653</v>
      </c>
      <c r="E26" s="12">
        <f t="shared" si="11"/>
        <v>0.39804149249109771</v>
      </c>
      <c r="F26" s="12">
        <f t="shared" si="11"/>
        <v>0.1753651236001445</v>
      </c>
      <c r="G26" s="12">
        <f t="shared" ref="G26" si="19">G12/$H12</f>
        <v>8.653042266604738E-2</v>
      </c>
      <c r="H26" s="12">
        <f t="shared" si="11"/>
        <v>1</v>
      </c>
      <c r="J26" s="6" t="s">
        <v>149</v>
      </c>
      <c r="K26" s="12">
        <f t="shared" ref="K26:P26" si="20">K12/$P12</f>
        <v>0.2</v>
      </c>
      <c r="L26" s="12">
        <f t="shared" si="20"/>
        <v>0.2</v>
      </c>
      <c r="M26" s="12">
        <f t="shared" si="20"/>
        <v>0.2</v>
      </c>
      <c r="N26" s="12">
        <f t="shared" si="20"/>
        <v>0.2</v>
      </c>
      <c r="O26" s="12">
        <f t="shared" si="20"/>
        <v>0.2</v>
      </c>
      <c r="P26" s="12">
        <f t="shared" si="20"/>
        <v>1</v>
      </c>
      <c r="R26" s="6" t="s">
        <v>149</v>
      </c>
      <c r="S26" s="44">
        <f t="shared" si="14"/>
        <v>0.14101254064096611</v>
      </c>
      <c r="T26" s="44">
        <f t="shared" si="6"/>
        <v>-8.1075501883676515E-2</v>
      </c>
      <c r="U26" s="44">
        <f t="shared" si="7"/>
        <v>-0.1980414924910977</v>
      </c>
      <c r="V26" s="44">
        <f t="shared" si="8"/>
        <v>2.463487639985551E-2</v>
      </c>
      <c r="W26" s="44">
        <f t="shared" si="9"/>
        <v>0.11346957733395263</v>
      </c>
      <c r="X26" s="44">
        <f t="shared" si="10"/>
        <v>0</v>
      </c>
    </row>
    <row r="27" spans="1:24" x14ac:dyDescent="0.2">
      <c r="A27" s="14"/>
      <c r="B27" s="6" t="s">
        <v>150</v>
      </c>
      <c r="C27" s="12">
        <f t="shared" si="11"/>
        <v>5.7275573753569828E-2</v>
      </c>
      <c r="D27" s="12">
        <f t="shared" si="11"/>
        <v>0.28140247049513128</v>
      </c>
      <c r="E27" s="12">
        <f t="shared" si="11"/>
        <v>0.37516429824863229</v>
      </c>
      <c r="F27" s="12">
        <f t="shared" si="11"/>
        <v>0.18838385576162131</v>
      </c>
      <c r="G27" s="12">
        <f t="shared" ref="G27" si="21">G13/$H13</f>
        <v>9.7773801741045316E-2</v>
      </c>
      <c r="H27" s="12">
        <f t="shared" si="11"/>
        <v>1</v>
      </c>
      <c r="J27" s="6" t="s">
        <v>150</v>
      </c>
      <c r="K27" s="12">
        <f t="shared" ref="K27:P27" si="22">K13/$P13</f>
        <v>0.2</v>
      </c>
      <c r="L27" s="12">
        <f t="shared" si="22"/>
        <v>0.2</v>
      </c>
      <c r="M27" s="12">
        <f t="shared" si="22"/>
        <v>0.2</v>
      </c>
      <c r="N27" s="12">
        <f t="shared" si="22"/>
        <v>0.2</v>
      </c>
      <c r="O27" s="12">
        <f t="shared" si="22"/>
        <v>0.2</v>
      </c>
      <c r="P27" s="12">
        <f t="shared" si="22"/>
        <v>1</v>
      </c>
      <c r="R27" s="6" t="s">
        <v>150</v>
      </c>
      <c r="S27" s="44">
        <f t="shared" si="14"/>
        <v>0.14272442624643017</v>
      </c>
      <c r="T27" s="44">
        <f t="shared" si="6"/>
        <v>-8.1402470495131274E-2</v>
      </c>
      <c r="U27" s="44">
        <f t="shared" si="7"/>
        <v>-0.17516429824863228</v>
      </c>
      <c r="V27" s="44">
        <f t="shared" si="8"/>
        <v>1.1616144238378701E-2</v>
      </c>
      <c r="W27" s="44">
        <f t="shared" si="9"/>
        <v>0.1022261982589547</v>
      </c>
      <c r="X27" s="44">
        <f t="shared" si="10"/>
        <v>0</v>
      </c>
    </row>
    <row r="28" spans="1:24" x14ac:dyDescent="0.2">
      <c r="A28" s="14"/>
      <c r="B28" s="6" t="s">
        <v>151</v>
      </c>
      <c r="C28" s="12">
        <f t="shared" si="11"/>
        <v>5.0227848101265821E-2</v>
      </c>
      <c r="D28" s="12">
        <f t="shared" si="11"/>
        <v>0.28723037974683546</v>
      </c>
      <c r="E28" s="12">
        <f t="shared" si="11"/>
        <v>0.38395949367088605</v>
      </c>
      <c r="F28" s="12">
        <f t="shared" si="11"/>
        <v>0.18331139240506328</v>
      </c>
      <c r="G28" s="12">
        <f t="shared" ref="G28" si="23">G14/$H14</f>
        <v>9.5270886075949371E-2</v>
      </c>
      <c r="H28" s="12">
        <f t="shared" si="11"/>
        <v>1</v>
      </c>
      <c r="J28" s="6" t="s">
        <v>151</v>
      </c>
      <c r="K28" s="12">
        <f t="shared" ref="K28:P28" si="24">K14/$P14</f>
        <v>0.2</v>
      </c>
      <c r="L28" s="12">
        <f t="shared" si="24"/>
        <v>0.2</v>
      </c>
      <c r="M28" s="12">
        <f t="shared" si="24"/>
        <v>0.2</v>
      </c>
      <c r="N28" s="12">
        <f t="shared" si="24"/>
        <v>0.2</v>
      </c>
      <c r="O28" s="12">
        <f t="shared" si="24"/>
        <v>0.2</v>
      </c>
      <c r="P28" s="12">
        <f t="shared" si="24"/>
        <v>1</v>
      </c>
      <c r="R28" s="6" t="s">
        <v>151</v>
      </c>
      <c r="S28" s="44">
        <f t="shared" si="14"/>
        <v>0.14977215189873419</v>
      </c>
      <c r="T28" s="44">
        <f t="shared" si="6"/>
        <v>-8.7230379746835451E-2</v>
      </c>
      <c r="U28" s="44">
        <f t="shared" si="7"/>
        <v>-0.18395949367088604</v>
      </c>
      <c r="V28" s="44">
        <f t="shared" si="8"/>
        <v>1.6688607594936733E-2</v>
      </c>
      <c r="W28" s="44">
        <f t="shared" si="9"/>
        <v>0.10472911392405064</v>
      </c>
      <c r="X28" s="44">
        <f t="shared" si="10"/>
        <v>0</v>
      </c>
    </row>
    <row r="29" spans="1:24" x14ac:dyDescent="0.2">
      <c r="A29" s="14"/>
      <c r="B29" s="6" t="s">
        <v>152</v>
      </c>
      <c r="C29" s="12">
        <f t="shared" si="11"/>
        <v>4.8338208767317488E-2</v>
      </c>
      <c r="D29" s="12">
        <f t="shared" si="11"/>
        <v>0.31296583317023113</v>
      </c>
      <c r="E29" s="12">
        <f t="shared" si="11"/>
        <v>0.38708124606570993</v>
      </c>
      <c r="F29" s="12">
        <f t="shared" si="11"/>
        <v>0.16554434705331592</v>
      </c>
      <c r="G29" s="12">
        <f t="shared" ref="G29" si="25">G15/$H15</f>
        <v>8.607036494342557E-2</v>
      </c>
      <c r="H29" s="12">
        <f t="shared" si="11"/>
        <v>1</v>
      </c>
      <c r="J29" s="6" t="s">
        <v>152</v>
      </c>
      <c r="K29" s="12">
        <f t="shared" ref="K29:P29" si="26">K15/$P15</f>
        <v>0.2</v>
      </c>
      <c r="L29" s="12">
        <f t="shared" si="26"/>
        <v>0.2</v>
      </c>
      <c r="M29" s="12">
        <f t="shared" si="26"/>
        <v>0.2</v>
      </c>
      <c r="N29" s="12">
        <f t="shared" si="26"/>
        <v>0.2</v>
      </c>
      <c r="O29" s="12">
        <f t="shared" si="26"/>
        <v>0.2</v>
      </c>
      <c r="P29" s="12">
        <f t="shared" si="26"/>
        <v>1</v>
      </c>
      <c r="R29" s="6" t="s">
        <v>152</v>
      </c>
      <c r="S29" s="44">
        <f t="shared" si="14"/>
        <v>0.15166179123268253</v>
      </c>
      <c r="T29" s="44">
        <f t="shared" si="6"/>
        <v>-0.11296583317023112</v>
      </c>
      <c r="U29" s="44">
        <f t="shared" si="7"/>
        <v>-0.18708124606570992</v>
      </c>
      <c r="V29" s="44">
        <f t="shared" si="8"/>
        <v>3.4455652946684096E-2</v>
      </c>
      <c r="W29" s="44">
        <f t="shared" si="9"/>
        <v>0.11392963505657444</v>
      </c>
      <c r="X29" s="44">
        <f t="shared" si="10"/>
        <v>0</v>
      </c>
    </row>
    <row r="30" spans="1:24" x14ac:dyDescent="0.2">
      <c r="A30" s="14"/>
      <c r="B30" s="7" t="s">
        <v>153</v>
      </c>
      <c r="C30" s="13">
        <f t="shared" si="11"/>
        <v>5.265325670498084E-2</v>
      </c>
      <c r="D30" s="13">
        <f t="shared" si="11"/>
        <v>0.33056513409961685</v>
      </c>
      <c r="E30" s="13">
        <f t="shared" si="11"/>
        <v>0.40490421455938697</v>
      </c>
      <c r="F30" s="13">
        <f t="shared" si="11"/>
        <v>0.15182950191570882</v>
      </c>
      <c r="G30" s="13">
        <f t="shared" ref="G30" si="27">G16/$H16</f>
        <v>6.0047892720306514E-2</v>
      </c>
      <c r="H30" s="13">
        <f t="shared" si="11"/>
        <v>1</v>
      </c>
      <c r="J30" s="7" t="s">
        <v>153</v>
      </c>
      <c r="K30" s="13">
        <f t="shared" ref="K30:P31" si="28">K16/$P16</f>
        <v>0.2</v>
      </c>
      <c r="L30" s="13">
        <f t="shared" si="28"/>
        <v>0.2</v>
      </c>
      <c r="M30" s="13">
        <f t="shared" si="28"/>
        <v>0.2</v>
      </c>
      <c r="N30" s="13">
        <f t="shared" si="28"/>
        <v>0.2</v>
      </c>
      <c r="O30" s="13">
        <f t="shared" si="28"/>
        <v>0.2</v>
      </c>
      <c r="P30" s="13">
        <f t="shared" si="28"/>
        <v>1</v>
      </c>
      <c r="R30" s="7" t="s">
        <v>153</v>
      </c>
      <c r="S30" s="45">
        <f t="shared" si="14"/>
        <v>0.14734674329501918</v>
      </c>
      <c r="T30" s="45">
        <f t="shared" si="6"/>
        <v>-0.13056513409961684</v>
      </c>
      <c r="U30" s="45">
        <f t="shared" si="7"/>
        <v>-0.20490421455938695</v>
      </c>
      <c r="V30" s="45">
        <f t="shared" si="8"/>
        <v>4.8170498084291191E-2</v>
      </c>
      <c r="W30" s="45">
        <f t="shared" si="9"/>
        <v>0.13995210727969348</v>
      </c>
      <c r="X30" s="45">
        <f t="shared" si="10"/>
        <v>0</v>
      </c>
    </row>
    <row r="31" spans="1:24" x14ac:dyDescent="0.2">
      <c r="A31" s="14"/>
      <c r="B31" s="6" t="s">
        <v>154</v>
      </c>
      <c r="C31" s="12">
        <f t="shared" si="11"/>
        <v>9.6742901080037191E-2</v>
      </c>
      <c r="D31" s="12">
        <f t="shared" si="11"/>
        <v>0.31398452959969481</v>
      </c>
      <c r="E31" s="12">
        <f t="shared" si="11"/>
        <v>0.36570427425315311</v>
      </c>
      <c r="F31" s="12">
        <f t="shared" si="11"/>
        <v>0.14888025117421264</v>
      </c>
      <c r="G31" s="12">
        <f t="shared" ref="G31" si="29">G17/$H17</f>
        <v>7.4688043892902276E-2</v>
      </c>
      <c r="H31" s="12">
        <f t="shared" si="11"/>
        <v>1</v>
      </c>
      <c r="J31" s="6" t="s">
        <v>154</v>
      </c>
      <c r="K31" s="12">
        <f t="shared" si="28"/>
        <v>0.2</v>
      </c>
      <c r="L31" s="12">
        <f t="shared" si="28"/>
        <v>0.2</v>
      </c>
      <c r="M31" s="12">
        <f t="shared" si="28"/>
        <v>0.2</v>
      </c>
      <c r="N31" s="12">
        <f t="shared" si="28"/>
        <v>0.2</v>
      </c>
      <c r="O31" s="12">
        <f t="shared" si="28"/>
        <v>0.2</v>
      </c>
      <c r="P31" s="12">
        <f t="shared" si="28"/>
        <v>1</v>
      </c>
      <c r="R31" s="6" t="s">
        <v>154</v>
      </c>
      <c r="S31" s="46">
        <f t="shared" si="14"/>
        <v>0.10325709891996282</v>
      </c>
      <c r="T31" s="46">
        <f t="shared" si="6"/>
        <v>-0.11398452959969479</v>
      </c>
      <c r="U31" s="46">
        <f t="shared" si="7"/>
        <v>-0.16570427425315309</v>
      </c>
      <c r="V31" s="46">
        <f t="shared" si="8"/>
        <v>5.1119748825787376E-2</v>
      </c>
      <c r="W31" s="46">
        <f t="shared" si="9"/>
        <v>0.12531195610709772</v>
      </c>
      <c r="X31" s="46">
        <f t="shared" si="10"/>
        <v>0</v>
      </c>
    </row>
    <row r="34" spans="1:8" x14ac:dyDescent="0.2">
      <c r="A34" s="42" t="s">
        <v>191</v>
      </c>
      <c r="B34" s="40"/>
      <c r="C34" s="40"/>
      <c r="D34" s="40"/>
      <c r="E34" s="40"/>
      <c r="F34" s="40"/>
      <c r="G34" s="40"/>
      <c r="H34" s="40"/>
    </row>
    <row r="35" spans="1:8" x14ac:dyDescent="0.2">
      <c r="A35" s="14"/>
    </row>
    <row r="36" spans="1:8" ht="13.5" thickBot="1" x14ac:dyDescent="0.25">
      <c r="A36" s="14"/>
      <c r="B36" s="4" t="s">
        <v>155</v>
      </c>
      <c r="C36" s="47" t="s">
        <v>156</v>
      </c>
      <c r="D36" s="47"/>
      <c r="E36" s="47"/>
      <c r="F36" s="47"/>
      <c r="G36" s="47"/>
      <c r="H36" s="47"/>
    </row>
    <row r="37" spans="1:8" x14ac:dyDescent="0.2">
      <c r="A37" s="14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4"/>
      <c r="B38" s="6" t="s">
        <v>145</v>
      </c>
      <c r="C38" s="15">
        <f>ACS_5YR_B08201!F$26</f>
        <v>109259</v>
      </c>
      <c r="D38" s="15">
        <f>ACS_5YR_B08201!H$26</f>
        <v>146887</v>
      </c>
      <c r="E38" s="15">
        <f>ACS_5YR_B08201!J$26</f>
        <v>74532</v>
      </c>
      <c r="F38" s="15">
        <f>ACS_5YR_B08201!L$26</f>
        <v>20450</v>
      </c>
      <c r="G38" s="15">
        <f>ACS_5YR_B08201!N$26</f>
        <v>7644</v>
      </c>
      <c r="H38" s="15">
        <f>SUM(C38:G38)</f>
        <v>358772</v>
      </c>
    </row>
    <row r="39" spans="1:8" x14ac:dyDescent="0.2">
      <c r="A39" s="14"/>
      <c r="B39" s="6" t="s">
        <v>146</v>
      </c>
      <c r="C39" s="15">
        <f>ACS_5YR_B08201!F$27</f>
        <v>13902</v>
      </c>
      <c r="D39" s="15">
        <f>ACS_5YR_B08201!H$27</f>
        <v>77958</v>
      </c>
      <c r="E39" s="15">
        <f>ACS_5YR_B08201!J$27</f>
        <v>102954</v>
      </c>
      <c r="F39" s="15">
        <f>ACS_5YR_B08201!L$27</f>
        <v>42608</v>
      </c>
      <c r="G39" s="15">
        <f>ACS_5YR_B08201!N$27</f>
        <v>24374</v>
      </c>
      <c r="H39" s="15">
        <f t="shared" ref="H39:H46" si="30">SUM(C39:G39)</f>
        <v>261796</v>
      </c>
    </row>
    <row r="40" spans="1:8" x14ac:dyDescent="0.2">
      <c r="A40" s="14"/>
      <c r="B40" s="6" t="s">
        <v>147</v>
      </c>
      <c r="C40" s="15">
        <f>ACS_5YR_B08201!F$28</f>
        <v>31923</v>
      </c>
      <c r="D40" s="15">
        <f>ACS_5YR_B08201!H$28</f>
        <v>173877</v>
      </c>
      <c r="E40" s="15">
        <f>ACS_5YR_B08201!J$28</f>
        <v>257549</v>
      </c>
      <c r="F40" s="15">
        <f>ACS_5YR_B08201!L$28</f>
        <v>106276</v>
      </c>
      <c r="G40" s="15">
        <f>ACS_5YR_B08201!N$28</f>
        <v>60826</v>
      </c>
      <c r="H40" s="15">
        <f t="shared" si="30"/>
        <v>630451</v>
      </c>
    </row>
    <row r="41" spans="1:8" x14ac:dyDescent="0.2">
      <c r="A41" s="14"/>
      <c r="B41" s="6" t="s">
        <v>148</v>
      </c>
      <c r="C41" s="15">
        <f>ACS_5YR_B08201!F$22</f>
        <v>55649</v>
      </c>
      <c r="D41" s="15">
        <f>ACS_5YR_B08201!H$22</f>
        <v>184062</v>
      </c>
      <c r="E41" s="15">
        <f>ACS_5YR_B08201!J$22</f>
        <v>204748</v>
      </c>
      <c r="F41" s="15">
        <f>ACS_5YR_B08201!L$22</f>
        <v>83440</v>
      </c>
      <c r="G41" s="15">
        <f>ACS_5YR_B08201!N$22</f>
        <v>41171</v>
      </c>
      <c r="H41" s="15">
        <f t="shared" si="30"/>
        <v>569070</v>
      </c>
    </row>
    <row r="42" spans="1:8" x14ac:dyDescent="0.2">
      <c r="A42" s="14"/>
      <c r="B42" s="6" t="s">
        <v>149</v>
      </c>
      <c r="C42" s="15">
        <f>ACS_5YR_B08201!F$23</f>
        <v>21869</v>
      </c>
      <c r="D42" s="15">
        <f>ACS_5YR_B08201!H$23</f>
        <v>107539</v>
      </c>
      <c r="E42" s="15">
        <f>ACS_5YR_B08201!J$23</f>
        <v>154268</v>
      </c>
      <c r="F42" s="15">
        <f>ACS_5YR_B08201!L$23</f>
        <v>69742</v>
      </c>
      <c r="G42" s="15">
        <f>ACS_5YR_B08201!N$23</f>
        <v>36179</v>
      </c>
      <c r="H42" s="15">
        <f t="shared" si="30"/>
        <v>389597</v>
      </c>
    </row>
    <row r="43" spans="1:8" x14ac:dyDescent="0.2">
      <c r="A43" s="14"/>
      <c r="B43" s="6" t="s">
        <v>150</v>
      </c>
      <c r="C43" s="15">
        <f>ACS_5YR_B08201!F$29</f>
        <v>8049</v>
      </c>
      <c r="D43" s="15">
        <f>ACS_5YR_B08201!H$29</f>
        <v>40153</v>
      </c>
      <c r="E43" s="15">
        <f>ACS_5YR_B08201!J$29</f>
        <v>54751</v>
      </c>
      <c r="F43" s="15">
        <f>ACS_5YR_B08201!L$29</f>
        <v>28508</v>
      </c>
      <c r="G43" s="15">
        <f>ACS_5YR_B08201!N$29</f>
        <v>15891</v>
      </c>
      <c r="H43" s="15">
        <f t="shared" si="30"/>
        <v>147352</v>
      </c>
    </row>
    <row r="44" spans="1:8" x14ac:dyDescent="0.2">
      <c r="A44" s="14"/>
      <c r="B44" s="6" t="s">
        <v>151</v>
      </c>
      <c r="C44" s="15">
        <f>ACS_5YR_B08201!F$25</f>
        <v>2508</v>
      </c>
      <c r="D44" s="15">
        <f>ACS_5YR_B08201!H$25</f>
        <v>13581</v>
      </c>
      <c r="E44" s="15">
        <f>ACS_5YR_B08201!J$25</f>
        <v>18326</v>
      </c>
      <c r="F44" s="15">
        <f>ACS_5YR_B08201!L$25</f>
        <v>9625</v>
      </c>
      <c r="G44" s="15">
        <f>ACS_5YR_B08201!N$25</f>
        <v>5004</v>
      </c>
      <c r="H44" s="15">
        <f t="shared" si="30"/>
        <v>49044</v>
      </c>
    </row>
    <row r="45" spans="1:8" x14ac:dyDescent="0.2">
      <c r="A45" s="14"/>
      <c r="B45" s="6" t="s">
        <v>152</v>
      </c>
      <c r="C45" s="15">
        <f>ACS_5YR_B08201!F$30</f>
        <v>9242</v>
      </c>
      <c r="D45" s="15">
        <f>ACS_5YR_B08201!H$30</f>
        <v>58941</v>
      </c>
      <c r="E45" s="15">
        <f>ACS_5YR_B08201!J$30</f>
        <v>72522</v>
      </c>
      <c r="F45" s="15">
        <f>ACS_5YR_B08201!L$30</f>
        <v>32151</v>
      </c>
      <c r="G45" s="15">
        <f>ACS_5YR_B08201!N$30</f>
        <v>17202</v>
      </c>
      <c r="H45" s="15">
        <f t="shared" si="30"/>
        <v>190058</v>
      </c>
    </row>
    <row r="46" spans="1:8" x14ac:dyDescent="0.2">
      <c r="A46" s="14"/>
      <c r="B46" s="7" t="s">
        <v>153</v>
      </c>
      <c r="C46" s="10">
        <f>ACS_5YR_B08201!F$24</f>
        <v>5171</v>
      </c>
      <c r="D46" s="10">
        <f>ACS_5YR_B08201!H$24</f>
        <v>34755</v>
      </c>
      <c r="E46" s="10">
        <f>ACS_5YR_B08201!J$24</f>
        <v>42122</v>
      </c>
      <c r="F46" s="10">
        <f>ACS_5YR_B08201!L$24</f>
        <v>16294</v>
      </c>
      <c r="G46" s="10">
        <f>ACS_5YR_B08201!N$24</f>
        <v>6504</v>
      </c>
      <c r="H46" s="10">
        <f t="shared" si="30"/>
        <v>104846</v>
      </c>
    </row>
    <row r="47" spans="1:8" x14ac:dyDescent="0.2">
      <c r="A47" s="14"/>
      <c r="B47" s="6" t="s">
        <v>154</v>
      </c>
      <c r="C47" s="11">
        <f t="shared" ref="C47:H47" si="31">SUM(C38:C46)</f>
        <v>257572</v>
      </c>
      <c r="D47" s="11">
        <f t="shared" si="31"/>
        <v>837753</v>
      </c>
      <c r="E47" s="11">
        <f t="shared" si="31"/>
        <v>981772</v>
      </c>
      <c r="F47" s="11">
        <f t="shared" si="31"/>
        <v>409094</v>
      </c>
      <c r="G47" s="11">
        <f t="shared" si="31"/>
        <v>214795</v>
      </c>
      <c r="H47" s="11">
        <f t="shared" si="31"/>
        <v>2700986</v>
      </c>
    </row>
    <row r="48" spans="1:8" x14ac:dyDescent="0.2">
      <c r="A48" s="14"/>
      <c r="C48" s="9"/>
      <c r="D48" s="9"/>
      <c r="E48" s="9"/>
      <c r="F48" s="9"/>
      <c r="G48" s="9"/>
    </row>
    <row r="49" spans="1:24" x14ac:dyDescent="0.2">
      <c r="A49" s="14"/>
    </row>
    <row r="50" spans="1:24" ht="13.5" thickBot="1" x14ac:dyDescent="0.25">
      <c r="A50" s="14"/>
      <c r="B50" s="4" t="s">
        <v>155</v>
      </c>
      <c r="C50" s="47" t="s">
        <v>156</v>
      </c>
      <c r="D50" s="47"/>
      <c r="E50" s="47"/>
      <c r="F50" s="47"/>
      <c r="G50" s="47"/>
      <c r="H50" s="47"/>
      <c r="R50" s="4" t="s">
        <v>155</v>
      </c>
      <c r="S50" s="47" t="s">
        <v>156</v>
      </c>
      <c r="T50" s="47"/>
      <c r="U50" s="47"/>
      <c r="V50" s="47"/>
      <c r="W50" s="47"/>
      <c r="X50" s="47"/>
    </row>
    <row r="51" spans="1:24" x14ac:dyDescent="0.2">
      <c r="A51" s="14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4"/>
      <c r="B52" s="6" t="s">
        <v>145</v>
      </c>
      <c r="C52" s="12">
        <f t="shared" ref="C52:H61" si="32">C38/$H38</f>
        <v>0.30453602845261057</v>
      </c>
      <c r="D52" s="12">
        <f t="shared" si="32"/>
        <v>0.40941600793818916</v>
      </c>
      <c r="E52" s="12">
        <f t="shared" si="32"/>
        <v>0.20774196425585051</v>
      </c>
      <c r="F52" s="12">
        <f t="shared" si="32"/>
        <v>5.6999988850857927E-2</v>
      </c>
      <c r="G52" s="12">
        <f t="shared" si="32"/>
        <v>2.1306010502491833E-2</v>
      </c>
      <c r="H52" s="12">
        <f t="shared" si="32"/>
        <v>1</v>
      </c>
      <c r="R52" s="6" t="s">
        <v>145</v>
      </c>
      <c r="S52" s="43">
        <f>K22-C52</f>
        <v>-0.10453602845261056</v>
      </c>
      <c r="T52" s="43">
        <f t="shared" ref="T52:X52" si="33">L22-D52</f>
        <v>-0.20941600793818915</v>
      </c>
      <c r="U52" s="43">
        <f t="shared" si="33"/>
        <v>-7.7419642558504975E-3</v>
      </c>
      <c r="V52" s="43">
        <f t="shared" si="33"/>
        <v>0.14300001114914207</v>
      </c>
      <c r="W52" s="43">
        <f t="shared" si="33"/>
        <v>0.17869398949750817</v>
      </c>
      <c r="X52" s="44">
        <f t="shared" si="33"/>
        <v>0</v>
      </c>
    </row>
    <row r="53" spans="1:24" x14ac:dyDescent="0.2">
      <c r="A53" s="14"/>
      <c r="B53" s="6" t="s">
        <v>146</v>
      </c>
      <c r="C53" s="12">
        <f t="shared" ref="C53:F53" si="34">C39/$H39</f>
        <v>5.3102415621323472E-2</v>
      </c>
      <c r="D53" s="12">
        <f t="shared" si="34"/>
        <v>0.29778147870861282</v>
      </c>
      <c r="E53" s="12">
        <f t="shared" si="34"/>
        <v>0.39326040122843742</v>
      </c>
      <c r="F53" s="12">
        <f t="shared" si="34"/>
        <v>0.16275267765741264</v>
      </c>
      <c r="G53" s="12">
        <f t="shared" si="32"/>
        <v>9.3103026784213658E-2</v>
      </c>
      <c r="H53" s="12">
        <f t="shared" si="32"/>
        <v>1</v>
      </c>
      <c r="R53" s="6" t="s">
        <v>146</v>
      </c>
      <c r="S53" s="44">
        <f t="shared" ref="S53:X53" si="35">K23-C53</f>
        <v>0.14689758437867653</v>
      </c>
      <c r="T53" s="44">
        <f t="shared" si="35"/>
        <v>-9.7781478708612812E-2</v>
      </c>
      <c r="U53" s="44">
        <f t="shared" si="35"/>
        <v>-0.19326040122843741</v>
      </c>
      <c r="V53" s="44">
        <f t="shared" si="35"/>
        <v>3.7247322342587375E-2</v>
      </c>
      <c r="W53" s="44">
        <f t="shared" si="35"/>
        <v>0.10689697321578635</v>
      </c>
      <c r="X53" s="44">
        <f t="shared" si="35"/>
        <v>0</v>
      </c>
    </row>
    <row r="54" spans="1:24" x14ac:dyDescent="0.2">
      <c r="A54" s="14"/>
      <c r="B54" s="6" t="s">
        <v>147</v>
      </c>
      <c r="C54" s="12">
        <f t="shared" ref="C54:F54" si="36">C40/$H40</f>
        <v>5.0635180212260746E-2</v>
      </c>
      <c r="D54" s="12">
        <f t="shared" si="36"/>
        <v>0.27579780189102721</v>
      </c>
      <c r="E54" s="12">
        <f t="shared" si="36"/>
        <v>0.40851549129115505</v>
      </c>
      <c r="F54" s="12">
        <f t="shared" si="36"/>
        <v>0.16857138778430045</v>
      </c>
      <c r="G54" s="12">
        <f t="shared" si="32"/>
        <v>9.6480138821256528E-2</v>
      </c>
      <c r="H54" s="12">
        <f t="shared" si="32"/>
        <v>1</v>
      </c>
      <c r="R54" s="6" t="s">
        <v>147</v>
      </c>
      <c r="S54" s="44">
        <f t="shared" ref="S54:X54" si="37">K24-C54</f>
        <v>0.14936481978773927</v>
      </c>
      <c r="T54" s="44">
        <f t="shared" si="37"/>
        <v>-7.5797801891027194E-2</v>
      </c>
      <c r="U54" s="44">
        <f t="shared" si="37"/>
        <v>-0.20851549129115504</v>
      </c>
      <c r="V54" s="44">
        <f t="shared" si="37"/>
        <v>3.1428612215699564E-2</v>
      </c>
      <c r="W54" s="44">
        <f t="shared" si="37"/>
        <v>0.10351986117874348</v>
      </c>
      <c r="X54" s="44">
        <f t="shared" si="37"/>
        <v>0</v>
      </c>
    </row>
    <row r="55" spans="1:24" x14ac:dyDescent="0.2">
      <c r="A55" s="14"/>
      <c r="B55" s="6" t="s">
        <v>148</v>
      </c>
      <c r="C55" s="12">
        <f t="shared" ref="C55:F55" si="38">C41/$H41</f>
        <v>9.7789375647987065E-2</v>
      </c>
      <c r="D55" s="12">
        <f t="shared" si="38"/>
        <v>0.3234435131003216</v>
      </c>
      <c r="E55" s="12">
        <f t="shared" si="38"/>
        <v>0.35979404994113201</v>
      </c>
      <c r="F55" s="12">
        <f t="shared" si="38"/>
        <v>0.14662519549440314</v>
      </c>
      <c r="G55" s="12">
        <f t="shared" si="32"/>
        <v>7.2347865816156182E-2</v>
      </c>
      <c r="H55" s="12">
        <f t="shared" si="32"/>
        <v>1</v>
      </c>
      <c r="R55" s="6" t="s">
        <v>148</v>
      </c>
      <c r="S55" s="44">
        <f t="shared" ref="S55:X55" si="39">K25-C55</f>
        <v>0.10221062435201295</v>
      </c>
      <c r="T55" s="44">
        <f t="shared" si="39"/>
        <v>-0.12344351310032159</v>
      </c>
      <c r="U55" s="44">
        <f t="shared" si="39"/>
        <v>-0.159794049941132</v>
      </c>
      <c r="V55" s="44">
        <f t="shared" si="39"/>
        <v>5.3374804505596868E-2</v>
      </c>
      <c r="W55" s="44">
        <f t="shared" si="39"/>
        <v>0.12765213418384383</v>
      </c>
      <c r="X55" s="44">
        <f t="shared" si="39"/>
        <v>0</v>
      </c>
    </row>
    <row r="56" spans="1:24" x14ac:dyDescent="0.2">
      <c r="A56" s="14"/>
      <c r="B56" s="6" t="s">
        <v>149</v>
      </c>
      <c r="C56" s="12">
        <f t="shared" ref="C56:F56" si="40">C42/$H42</f>
        <v>5.6132362415521678E-2</v>
      </c>
      <c r="D56" s="12">
        <f t="shared" si="40"/>
        <v>0.27602625276888682</v>
      </c>
      <c r="E56" s="12">
        <f t="shared" si="40"/>
        <v>0.39596814143846076</v>
      </c>
      <c r="F56" s="12">
        <f t="shared" si="40"/>
        <v>0.17901061866492812</v>
      </c>
      <c r="G56" s="12">
        <f t="shared" si="32"/>
        <v>9.2862624712202607E-2</v>
      </c>
      <c r="H56" s="12">
        <f t="shared" si="32"/>
        <v>1</v>
      </c>
      <c r="R56" s="6" t="s">
        <v>149</v>
      </c>
      <c r="S56" s="44">
        <f t="shared" ref="S56:X56" si="41">K26-C56</f>
        <v>0.14386763758447835</v>
      </c>
      <c r="T56" s="44">
        <f t="shared" si="41"/>
        <v>-7.6026252768886804E-2</v>
      </c>
      <c r="U56" s="44">
        <f t="shared" si="41"/>
        <v>-0.19596814143846075</v>
      </c>
      <c r="V56" s="44">
        <f t="shared" si="41"/>
        <v>2.0989381335071888E-2</v>
      </c>
      <c r="W56" s="44">
        <f t="shared" si="41"/>
        <v>0.1071373752877974</v>
      </c>
      <c r="X56" s="44">
        <f t="shared" si="41"/>
        <v>0</v>
      </c>
    </row>
    <row r="57" spans="1:24" x14ac:dyDescent="0.2">
      <c r="A57" s="14"/>
      <c r="B57" s="6" t="s">
        <v>150</v>
      </c>
      <c r="C57" s="12">
        <f t="shared" ref="C57:F57" si="42">C43/$H43</f>
        <v>5.4624300993539279E-2</v>
      </c>
      <c r="D57" s="12">
        <f t="shared" si="42"/>
        <v>0.27249714968239319</v>
      </c>
      <c r="E57" s="12">
        <f t="shared" si="42"/>
        <v>0.37156604593083231</v>
      </c>
      <c r="F57" s="12">
        <f t="shared" si="42"/>
        <v>0.19346870079808892</v>
      </c>
      <c r="G57" s="12">
        <f t="shared" si="32"/>
        <v>0.10784380259514631</v>
      </c>
      <c r="H57" s="12">
        <f t="shared" si="32"/>
        <v>1</v>
      </c>
      <c r="R57" s="6" t="s">
        <v>150</v>
      </c>
      <c r="S57" s="44">
        <f t="shared" ref="S57:X57" si="43">K27-C57</f>
        <v>0.14537569900646075</v>
      </c>
      <c r="T57" s="44">
        <f t="shared" si="43"/>
        <v>-7.249714968239318E-2</v>
      </c>
      <c r="U57" s="44">
        <f t="shared" si="43"/>
        <v>-0.1715660459308323</v>
      </c>
      <c r="V57" s="44">
        <f t="shared" si="43"/>
        <v>6.5312992019110894E-3</v>
      </c>
      <c r="W57" s="44">
        <f t="shared" si="43"/>
        <v>9.2156197404853701E-2</v>
      </c>
      <c r="X57" s="44">
        <f t="shared" si="43"/>
        <v>0</v>
      </c>
    </row>
    <row r="58" spans="1:24" x14ac:dyDescent="0.2">
      <c r="A58" s="14"/>
      <c r="B58" s="6" t="s">
        <v>151</v>
      </c>
      <c r="C58" s="12">
        <f t="shared" ref="C58:F58" si="44">C44/$H44</f>
        <v>5.1137753853682411E-2</v>
      </c>
      <c r="D58" s="12">
        <f t="shared" si="44"/>
        <v>0.27691460729141182</v>
      </c>
      <c r="E58" s="12">
        <f t="shared" si="44"/>
        <v>0.37366446456243374</v>
      </c>
      <c r="F58" s="12">
        <f t="shared" si="44"/>
        <v>0.196252344833211</v>
      </c>
      <c r="G58" s="12">
        <f t="shared" si="32"/>
        <v>0.10203082945926108</v>
      </c>
      <c r="H58" s="12">
        <f t="shared" si="32"/>
        <v>1</v>
      </c>
      <c r="R58" s="6" t="s">
        <v>151</v>
      </c>
      <c r="S58" s="44">
        <f t="shared" ref="S58:X58" si="45">K28-C58</f>
        <v>0.1488622461463176</v>
      </c>
      <c r="T58" s="44">
        <f t="shared" si="45"/>
        <v>-7.6914607291411807E-2</v>
      </c>
      <c r="U58" s="44">
        <f t="shared" si="45"/>
        <v>-0.17366446456243373</v>
      </c>
      <c r="V58" s="44">
        <f t="shared" si="45"/>
        <v>3.7476551667890157E-3</v>
      </c>
      <c r="W58" s="44">
        <f t="shared" si="45"/>
        <v>9.7969170540738934E-2</v>
      </c>
      <c r="X58" s="44">
        <f t="shared" si="45"/>
        <v>0</v>
      </c>
    </row>
    <row r="59" spans="1:24" x14ac:dyDescent="0.2">
      <c r="A59" s="14"/>
      <c r="B59" s="6" t="s">
        <v>152</v>
      </c>
      <c r="C59" s="12">
        <f t="shared" ref="C59:F59" si="46">C45/$H45</f>
        <v>4.8627261151858905E-2</v>
      </c>
      <c r="D59" s="12">
        <f t="shared" si="46"/>
        <v>0.31012112092098204</v>
      </c>
      <c r="E59" s="12">
        <f t="shared" si="46"/>
        <v>0.38157825505898202</v>
      </c>
      <c r="F59" s="12">
        <f t="shared" si="46"/>
        <v>0.16916414989108589</v>
      </c>
      <c r="G59" s="12">
        <f t="shared" si="32"/>
        <v>9.0509212977091205E-2</v>
      </c>
      <c r="H59" s="12">
        <f t="shared" si="32"/>
        <v>1</v>
      </c>
      <c r="R59" s="6" t="s">
        <v>152</v>
      </c>
      <c r="S59" s="44">
        <f t="shared" ref="S59:X59" si="47">K29-C59</f>
        <v>0.15137273884814112</v>
      </c>
      <c r="T59" s="44">
        <f t="shared" si="47"/>
        <v>-0.11012112092098203</v>
      </c>
      <c r="U59" s="44">
        <f t="shared" si="47"/>
        <v>-0.18157825505898201</v>
      </c>
      <c r="V59" s="44">
        <f t="shared" si="47"/>
        <v>3.0835850108914126E-2</v>
      </c>
      <c r="W59" s="44">
        <f t="shared" si="47"/>
        <v>0.10949078702290881</v>
      </c>
      <c r="X59" s="44">
        <f t="shared" si="47"/>
        <v>0</v>
      </c>
    </row>
    <row r="60" spans="1:24" x14ac:dyDescent="0.2">
      <c r="A60" s="14"/>
      <c r="B60" s="7" t="s">
        <v>153</v>
      </c>
      <c r="C60" s="13">
        <f t="shared" ref="C60:F60" si="48">C46/$H46</f>
        <v>4.931995498159205E-2</v>
      </c>
      <c r="D60" s="13">
        <f t="shared" si="48"/>
        <v>0.33148617973027106</v>
      </c>
      <c r="E60" s="13">
        <f t="shared" si="48"/>
        <v>0.40175113976689619</v>
      </c>
      <c r="F60" s="13">
        <f t="shared" si="48"/>
        <v>0.1554088854128913</v>
      </c>
      <c r="G60" s="13">
        <f t="shared" si="32"/>
        <v>6.2033840108349392E-2</v>
      </c>
      <c r="H60" s="13">
        <f t="shared" si="32"/>
        <v>1</v>
      </c>
      <c r="R60" s="7" t="s">
        <v>153</v>
      </c>
      <c r="S60" s="45">
        <f t="shared" ref="S60:X60" si="49">K30-C60</f>
        <v>0.15068004501840795</v>
      </c>
      <c r="T60" s="45">
        <f t="shared" si="49"/>
        <v>-0.13148617973027105</v>
      </c>
      <c r="U60" s="45">
        <f t="shared" si="49"/>
        <v>-0.20175113976689618</v>
      </c>
      <c r="V60" s="45">
        <f t="shared" si="49"/>
        <v>4.459111458710871E-2</v>
      </c>
      <c r="W60" s="45">
        <f t="shared" si="49"/>
        <v>0.13796615989165062</v>
      </c>
      <c r="X60" s="45">
        <f t="shared" si="49"/>
        <v>0</v>
      </c>
    </row>
    <row r="61" spans="1:24" x14ac:dyDescent="0.2">
      <c r="A61" s="14"/>
      <c r="B61" s="6" t="s">
        <v>154</v>
      </c>
      <c r="C61" s="12">
        <f t="shared" ref="C61:F61" si="50">C47/$H47</f>
        <v>9.5362212169926089E-2</v>
      </c>
      <c r="D61" s="12">
        <f t="shared" si="50"/>
        <v>0.31016562099914624</v>
      </c>
      <c r="E61" s="12">
        <f t="shared" si="50"/>
        <v>0.36348651936737175</v>
      </c>
      <c r="F61" s="12">
        <f t="shared" si="50"/>
        <v>0.15146098498844496</v>
      </c>
      <c r="G61" s="12">
        <f t="shared" si="32"/>
        <v>7.9524662475110947E-2</v>
      </c>
      <c r="H61" s="12">
        <f t="shared" si="32"/>
        <v>1</v>
      </c>
      <c r="R61" s="6" t="s">
        <v>154</v>
      </c>
      <c r="S61" s="46">
        <f t="shared" ref="S61:X61" si="51">K31-C61</f>
        <v>0.10463778783007392</v>
      </c>
      <c r="T61" s="46">
        <f t="shared" si="51"/>
        <v>-0.11016562099914623</v>
      </c>
      <c r="U61" s="46">
        <f t="shared" si="51"/>
        <v>-0.16348651936737174</v>
      </c>
      <c r="V61" s="46">
        <f t="shared" si="51"/>
        <v>4.8539015011555053E-2</v>
      </c>
      <c r="W61" s="46">
        <f t="shared" si="51"/>
        <v>0.12047533752488906</v>
      </c>
      <c r="X61" s="46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tabSelected="1" zoomScaleNormal="100" workbookViewId="0">
      <selection activeCell="J2" sqref="J2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6">
        <v>0</v>
      </c>
    </row>
    <row r="4" spans="2:14" x14ac:dyDescent="0.2">
      <c r="B4" s="31" t="s">
        <v>161</v>
      </c>
      <c r="C4" s="19" t="s">
        <v>162</v>
      </c>
      <c r="D4" s="19" t="s">
        <v>163</v>
      </c>
      <c r="E4" s="19" t="s">
        <v>164</v>
      </c>
      <c r="F4" s="19" t="s">
        <v>165</v>
      </c>
      <c r="G4" s="19" t="s">
        <v>166</v>
      </c>
      <c r="I4" s="31" t="s">
        <v>154</v>
      </c>
      <c r="J4" s="19" t="s">
        <v>162</v>
      </c>
      <c r="K4" s="19" t="s">
        <v>163</v>
      </c>
      <c r="L4" s="19" t="s">
        <v>164</v>
      </c>
      <c r="M4" s="19" t="s">
        <v>165</v>
      </c>
      <c r="N4" s="19" t="s">
        <v>166</v>
      </c>
    </row>
    <row r="5" spans="2:14" x14ac:dyDescent="0.2">
      <c r="B5" s="33" t="s">
        <v>167</v>
      </c>
      <c r="C5" s="26">
        <v>0</v>
      </c>
      <c r="D5" s="38">
        <f>'[1]Auto ownership'!H53</f>
        <v>1.1818854009146713</v>
      </c>
      <c r="E5" s="38">
        <f>'[1]Auto ownership'!J53</f>
        <v>-1.1649665084270484</v>
      </c>
      <c r="F5" s="38">
        <f>'[1]Auto ownership'!M53</f>
        <v>-3.2908417027059005</v>
      </c>
      <c r="G5" s="38">
        <f>'[1]Auto ownership'!Q53</f>
        <v>-5.22933232054113</v>
      </c>
      <c r="I5" s="24" t="s">
        <v>168</v>
      </c>
      <c r="J5" s="16">
        <f>summary!C61</f>
        <v>9.5362212169926089E-2</v>
      </c>
      <c r="K5" s="16">
        <f>summary!D61</f>
        <v>0.31016562099914624</v>
      </c>
      <c r="L5" s="16">
        <f>summary!E61</f>
        <v>0.36348651936737175</v>
      </c>
      <c r="M5" s="16">
        <f>summary!F61</f>
        <v>0.15146098498844496</v>
      </c>
      <c r="N5" s="16">
        <f>summary!G61</f>
        <v>7.9524662475110947E-2</v>
      </c>
    </row>
    <row r="6" spans="2:14" x14ac:dyDescent="0.2">
      <c r="B6" s="34" t="s">
        <v>169</v>
      </c>
      <c r="C6" s="21">
        <v>0</v>
      </c>
      <c r="D6" s="38">
        <f>'[1]Auto ownership'!H54</f>
        <v>0.64792389877982692</v>
      </c>
      <c r="E6" s="38">
        <f>'[1]Auto ownership'!J54</f>
        <v>0.58662627332014461</v>
      </c>
      <c r="F6" s="38">
        <f>'[1]Auto ownership'!M54</f>
        <v>0.41307412024275264</v>
      </c>
      <c r="G6" s="38">
        <f>'[1]Auto ownership'!Q54</f>
        <v>-0.26859865029387897</v>
      </c>
      <c r="I6" s="1" t="s">
        <v>170</v>
      </c>
      <c r="J6" s="16">
        <f>SUM(modeldata!C$4:C$12)/SUM(modeldata!$C$4:$G$12)</f>
        <v>0.2</v>
      </c>
      <c r="K6" s="16">
        <f>SUM(modeldata!D$4:D$12)/SUM(modeldata!$C$4:$G$12)</f>
        <v>0.2</v>
      </c>
      <c r="L6" s="16">
        <f>SUM(modeldata!E$4:E$12)/SUM(modeldata!$C$4:$G$12)</f>
        <v>0.2</v>
      </c>
      <c r="M6" s="16">
        <f>SUM(modeldata!F$4:F$12)/SUM(modeldata!$C$4:$G$12)</f>
        <v>0.2</v>
      </c>
      <c r="N6" s="16">
        <f>SUM(modeldata!G$4:G$12)/SUM(modeldata!$C$4:$G$12)</f>
        <v>0.2</v>
      </c>
    </row>
    <row r="7" spans="2:14" x14ac:dyDescent="0.2">
      <c r="B7" s="17" t="s">
        <v>171</v>
      </c>
      <c r="C7" s="21">
        <v>0</v>
      </c>
      <c r="D7" s="30">
        <v>0</v>
      </c>
      <c r="E7" s="30">
        <v>0</v>
      </c>
      <c r="F7" s="30">
        <v>0</v>
      </c>
      <c r="G7" s="30">
        <v>0</v>
      </c>
      <c r="I7" s="1" t="s">
        <v>172</v>
      </c>
      <c r="J7" s="16">
        <f t="shared" ref="J7:N7" si="0">J6-J5</f>
        <v>0.10463778783007392</v>
      </c>
      <c r="K7" s="16">
        <f t="shared" si="0"/>
        <v>-0.11016562099914623</v>
      </c>
      <c r="L7" s="16">
        <f t="shared" si="0"/>
        <v>-0.16348651936737174</v>
      </c>
      <c r="M7" s="16">
        <f t="shared" si="0"/>
        <v>4.8539015011555053E-2</v>
      </c>
      <c r="N7" s="16">
        <f t="shared" si="0"/>
        <v>0.12047533752488906</v>
      </c>
    </row>
    <row r="8" spans="2:14" x14ac:dyDescent="0.2">
      <c r="B8" s="17" t="s">
        <v>173</v>
      </c>
      <c r="C8" s="21">
        <v>0</v>
      </c>
      <c r="D8" s="30">
        <v>0</v>
      </c>
      <c r="E8" s="30">
        <v>0</v>
      </c>
      <c r="F8" s="30">
        <v>0</v>
      </c>
      <c r="G8" s="30">
        <v>0</v>
      </c>
      <c r="I8" s="20" t="s">
        <v>174</v>
      </c>
      <c r="J8" s="18">
        <f t="shared" ref="J8:N8" si="1">J7/J5</f>
        <v>1.0972667836566088</v>
      </c>
      <c r="K8" s="18">
        <f t="shared" si="1"/>
        <v>-0.35518321032571648</v>
      </c>
      <c r="L8" s="18">
        <f t="shared" si="1"/>
        <v>-0.44977326711293453</v>
      </c>
      <c r="M8" s="18">
        <f t="shared" si="1"/>
        <v>0.32047206754437862</v>
      </c>
      <c r="N8" s="18">
        <f t="shared" si="1"/>
        <v>1.514943085267348</v>
      </c>
    </row>
    <row r="9" spans="2:14" x14ac:dyDescent="0.2">
      <c r="B9" s="17" t="s">
        <v>175</v>
      </c>
      <c r="C9" s="21">
        <v>0</v>
      </c>
      <c r="D9" s="30">
        <v>0</v>
      </c>
      <c r="E9" s="30">
        <v>0</v>
      </c>
      <c r="F9" s="30">
        <v>0</v>
      </c>
      <c r="G9" s="30">
        <v>0</v>
      </c>
      <c r="I9" s="31" t="s">
        <v>167</v>
      </c>
      <c r="J9" s="21"/>
      <c r="K9" s="21"/>
      <c r="L9" s="21"/>
      <c r="M9" s="21"/>
      <c r="N9" s="21"/>
    </row>
    <row r="10" spans="2:14" x14ac:dyDescent="0.2">
      <c r="B10" s="17" t="s">
        <v>176</v>
      </c>
      <c r="C10" s="21">
        <v>0</v>
      </c>
      <c r="D10" s="30">
        <v>0</v>
      </c>
      <c r="E10" s="30">
        <v>0</v>
      </c>
      <c r="F10" s="30">
        <v>0</v>
      </c>
      <c r="G10" s="30">
        <v>0</v>
      </c>
      <c r="I10" s="24" t="s">
        <v>186</v>
      </c>
      <c r="J10" s="26">
        <f>C5</f>
        <v>0</v>
      </c>
      <c r="K10" s="25">
        <f>D5</f>
        <v>1.1818854009146713</v>
      </c>
      <c r="L10" s="25">
        <f t="shared" ref="L10:N10" si="2">E5</f>
        <v>-1.1649665084270484</v>
      </c>
      <c r="M10" s="25">
        <f t="shared" si="2"/>
        <v>-3.2908417027059005</v>
      </c>
      <c r="N10" s="25">
        <f t="shared" si="2"/>
        <v>-5.22933232054113</v>
      </c>
    </row>
    <row r="11" spans="2:14" x14ac:dyDescent="0.2">
      <c r="B11" s="17" t="s">
        <v>177</v>
      </c>
      <c r="C11" s="21">
        <v>0</v>
      </c>
      <c r="D11" s="38">
        <f>'[1]Auto ownership'!H55</f>
        <v>-0.74518582264347188</v>
      </c>
      <c r="E11" s="38">
        <f>'[1]Auto ownership'!J55</f>
        <v>-0.59378448636247783</v>
      </c>
      <c r="F11" s="38">
        <f>'[1]Auto ownership'!M55</f>
        <v>-0.41967084701411378</v>
      </c>
      <c r="G11" s="38">
        <f>'[1]Auto ownership'!Q55</f>
        <v>-0.31768639292441325</v>
      </c>
      <c r="I11" s="8" t="s">
        <v>181</v>
      </c>
      <c r="J11" s="21">
        <v>0</v>
      </c>
      <c r="K11" s="22">
        <f>damp*LN(K5/K6)-damp*LN($J5/$J6)</f>
        <v>0</v>
      </c>
      <c r="L11" s="22">
        <f>damp*LN(L5/L6)-damp*LN($J5/$J6)</f>
        <v>0</v>
      </c>
      <c r="M11" s="22">
        <f>damp*LN(M5/M6)-damp*LN($J5/$J6)</f>
        <v>0</v>
      </c>
      <c r="N11" s="22">
        <f>damp*LN(N5/N6)-damp*LN($J5/$J6)</f>
        <v>0</v>
      </c>
    </row>
    <row r="12" spans="2:14" x14ac:dyDescent="0.2">
      <c r="B12" s="17" t="s">
        <v>178</v>
      </c>
      <c r="C12" s="21">
        <v>0</v>
      </c>
      <c r="D12" s="38">
        <f>'[1]Auto ownership'!H56</f>
        <v>-0.74518582264347188</v>
      </c>
      <c r="E12" s="38">
        <f>'[1]Auto ownership'!J56</f>
        <v>-0.59378448636247783</v>
      </c>
      <c r="F12" s="38">
        <f>'[1]Auto ownership'!M56</f>
        <v>-0.41967084701411378</v>
      </c>
      <c r="G12" s="38">
        <f>'[1]Auto ownership'!Q56</f>
        <v>-0.31768639292441325</v>
      </c>
      <c r="I12" s="20" t="s">
        <v>187</v>
      </c>
      <c r="J12" s="19">
        <f>J10+J11</f>
        <v>0</v>
      </c>
      <c r="K12" s="23">
        <f>K10+K11</f>
        <v>1.1818854009146713</v>
      </c>
      <c r="L12" s="23">
        <f>L10+L11</f>
        <v>-1.1649665084270484</v>
      </c>
      <c r="M12" s="23">
        <f>M10+M11</f>
        <v>-3.2908417027059005</v>
      </c>
      <c r="N12" s="23">
        <f>N10+N11</f>
        <v>-5.22933232054113</v>
      </c>
    </row>
    <row r="13" spans="2:14" x14ac:dyDescent="0.2">
      <c r="B13" s="17" t="s">
        <v>179</v>
      </c>
      <c r="C13" s="21">
        <v>0</v>
      </c>
      <c r="D13" s="38">
        <f>'[1]Auto ownership'!H57</f>
        <v>-0.74518582264347188</v>
      </c>
      <c r="E13" s="38">
        <f>'[1]Auto ownership'!J57</f>
        <v>-0.59378448636247783</v>
      </c>
      <c r="F13" s="38">
        <f>'[1]Auto ownership'!M57</f>
        <v>-0.41967084701411378</v>
      </c>
      <c r="G13" s="38">
        <f>'[1]Auto ownership'!Q57</f>
        <v>-0.31768639292441325</v>
      </c>
    </row>
    <row r="14" spans="2:14" x14ac:dyDescent="0.2">
      <c r="B14" s="35" t="s">
        <v>180</v>
      </c>
      <c r="C14" s="19">
        <v>0</v>
      </c>
      <c r="D14" s="39">
        <f>'[1]Auto ownership'!H58</f>
        <v>-0.6595680479649233</v>
      </c>
      <c r="E14" s="39">
        <f>'[1]Auto ownership'!J58</f>
        <v>-0.42861162783612095</v>
      </c>
      <c r="F14" s="39">
        <f>'[1]Auto ownership'!M58</f>
        <v>-0.41677249145396422</v>
      </c>
      <c r="G14" s="39">
        <f>'[1]Auto ownership'!Q58</f>
        <v>-0.40870183229177465</v>
      </c>
    </row>
    <row r="17" spans="2:14" x14ac:dyDescent="0.2">
      <c r="B17" s="31" t="s">
        <v>182</v>
      </c>
      <c r="C17" s="21" t="s">
        <v>162</v>
      </c>
      <c r="D17" s="19" t="s">
        <v>163</v>
      </c>
      <c r="E17" s="19" t="s">
        <v>164</v>
      </c>
      <c r="F17" s="19" t="s">
        <v>165</v>
      </c>
      <c r="G17" s="19" t="s">
        <v>166</v>
      </c>
      <c r="I17" s="31" t="s">
        <v>145</v>
      </c>
      <c r="J17" s="19" t="s">
        <v>162</v>
      </c>
      <c r="K17" s="19" t="s">
        <v>163</v>
      </c>
      <c r="L17" s="19" t="s">
        <v>164</v>
      </c>
      <c r="M17" s="19" t="s">
        <v>165</v>
      </c>
      <c r="N17" s="19" t="s">
        <v>166</v>
      </c>
    </row>
    <row r="18" spans="2:14" x14ac:dyDescent="0.2">
      <c r="B18" s="33" t="s">
        <v>167</v>
      </c>
      <c r="C18" s="28">
        <v>0</v>
      </c>
      <c r="D18" s="38">
        <f>K12</f>
        <v>1.1818854009146713</v>
      </c>
      <c r="E18" s="38">
        <f>L12</f>
        <v>-1.1649665084270484</v>
      </c>
      <c r="F18" s="38">
        <f>M12</f>
        <v>-3.2908417027059005</v>
      </c>
      <c r="G18" s="38">
        <f>N12</f>
        <v>-5.22933232054113</v>
      </c>
      <c r="I18" s="24" t="s">
        <v>168</v>
      </c>
      <c r="J18" s="16">
        <f>summary!C52</f>
        <v>0.30453602845261057</v>
      </c>
      <c r="K18" s="16">
        <f>summary!D52</f>
        <v>0.40941600793818916</v>
      </c>
      <c r="L18" s="16">
        <f>summary!E52</f>
        <v>0.20774196425585051</v>
      </c>
      <c r="M18" s="16">
        <f>summary!F52</f>
        <v>5.6999988850857927E-2</v>
      </c>
      <c r="N18" s="16">
        <f>summary!G52</f>
        <v>2.1306010502491833E-2</v>
      </c>
    </row>
    <row r="19" spans="2:14" x14ac:dyDescent="0.2">
      <c r="B19" s="34" t="s">
        <v>169</v>
      </c>
      <c r="C19" s="27">
        <v>0</v>
      </c>
      <c r="D19" s="38">
        <f>K25</f>
        <v>0.64792389877982692</v>
      </c>
      <c r="E19" s="38">
        <f>L25</f>
        <v>0.58662627332014461</v>
      </c>
      <c r="F19" s="38">
        <f>M25</f>
        <v>0.41307412024275264</v>
      </c>
      <c r="G19" s="38">
        <f>N25</f>
        <v>-0.26859865029387897</v>
      </c>
      <c r="I19" s="8" t="s">
        <v>170</v>
      </c>
      <c r="J19" s="16">
        <f>modeldata!C$4/SUM(modeldata!$C4:$G4)</f>
        <v>0.2</v>
      </c>
      <c r="K19" s="16">
        <f>modeldata!D$4/SUM(modeldata!$C4:$G4)</f>
        <v>0.2</v>
      </c>
      <c r="L19" s="16">
        <f>modeldata!E$4/SUM(modeldata!$C4:$G4)</f>
        <v>0.2</v>
      </c>
      <c r="M19" s="16">
        <f>modeldata!F$4/SUM(modeldata!$C4:$G4)</f>
        <v>0.2</v>
      </c>
      <c r="N19" s="16">
        <f>modeldata!G$4/SUM(modeldata!$C4:$G4)</f>
        <v>0.2</v>
      </c>
    </row>
    <row r="20" spans="2:14" x14ac:dyDescent="0.2">
      <c r="B20" s="17" t="s">
        <v>171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I20" s="1" t="s">
        <v>172</v>
      </c>
      <c r="J20" s="16">
        <f>J19-J18</f>
        <v>-0.10453602845261056</v>
      </c>
      <c r="K20" s="16">
        <f>K19-K18</f>
        <v>-0.20941600793818915</v>
      </c>
      <c r="L20" s="16">
        <f>L19-L18</f>
        <v>-7.7419642558504975E-3</v>
      </c>
      <c r="M20" s="16">
        <f>M19-M18</f>
        <v>0.14300001114914207</v>
      </c>
      <c r="N20" s="16">
        <f>SUM(J20:M20)</f>
        <v>-0.17869398949750814</v>
      </c>
    </row>
    <row r="21" spans="2:14" x14ac:dyDescent="0.2">
      <c r="B21" s="17" t="s">
        <v>173</v>
      </c>
      <c r="C21" s="27">
        <f>J61</f>
        <v>0</v>
      </c>
      <c r="D21" s="27">
        <v>0</v>
      </c>
      <c r="E21" s="27">
        <v>0</v>
      </c>
      <c r="F21" s="27">
        <v>0</v>
      </c>
      <c r="G21" s="27">
        <v>0</v>
      </c>
      <c r="I21" s="20" t="s">
        <v>174</v>
      </c>
      <c r="J21" s="18">
        <f>J20/J18</f>
        <v>-0.34326325520094453</v>
      </c>
      <c r="K21" s="18">
        <f>K20/K18</f>
        <v>-0.51149931580058139</v>
      </c>
      <c r="L21" s="18">
        <f>L20/L18</f>
        <v>-3.7267214082541654E-2</v>
      </c>
      <c r="M21" s="18">
        <f>M20/M18</f>
        <v>2.5087726161369193</v>
      </c>
      <c r="N21" s="18">
        <f>N20/N18</f>
        <v>-8.3870225013082145</v>
      </c>
    </row>
    <row r="22" spans="2:14" x14ac:dyDescent="0.2">
      <c r="B22" s="17" t="s">
        <v>175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J22" s="16"/>
      <c r="K22" s="16"/>
      <c r="L22" s="16"/>
      <c r="M22" s="16"/>
    </row>
    <row r="23" spans="2:14" x14ac:dyDescent="0.2">
      <c r="B23" s="17" t="s">
        <v>176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I23" s="24" t="s">
        <v>186</v>
      </c>
      <c r="J23" s="26">
        <f>C6</f>
        <v>0</v>
      </c>
      <c r="K23" s="25">
        <f>D6</f>
        <v>0.64792389877982692</v>
      </c>
      <c r="L23" s="25">
        <f>E6</f>
        <v>0.58662627332014461</v>
      </c>
      <c r="M23" s="25">
        <f>F6</f>
        <v>0.41307412024275264</v>
      </c>
      <c r="N23" s="25">
        <f>G6</f>
        <v>-0.26859865029387897</v>
      </c>
    </row>
    <row r="24" spans="2:14" x14ac:dyDescent="0.2">
      <c r="B24" s="17" t="s">
        <v>177</v>
      </c>
      <c r="C24" s="27">
        <f>J37</f>
        <v>0</v>
      </c>
      <c r="D24" s="38">
        <f>K37</f>
        <v>-0.74518582264347188</v>
      </c>
      <c r="E24" s="38">
        <f>L37</f>
        <v>-0.59378448636247783</v>
      </c>
      <c r="F24" s="38">
        <f>M37</f>
        <v>-0.41967084701411378</v>
      </c>
      <c r="G24" s="38">
        <f>N37</f>
        <v>-0.31768639292441325</v>
      </c>
      <c r="I24" s="8" t="s">
        <v>181</v>
      </c>
      <c r="J24" s="21">
        <v>0</v>
      </c>
      <c r="K24" s="22">
        <f>damp*LN(K18/K19)-damp*LN($J18/$J19)-K11</f>
        <v>0</v>
      </c>
      <c r="L24" s="22">
        <f>damp*LN(L18/L19)-damp*LN($J18/$J19)-L11</f>
        <v>0</v>
      </c>
      <c r="M24" s="22">
        <f>damp*LN(M18/M19)-damp*LN($J18/$J19)-M11</f>
        <v>0</v>
      </c>
      <c r="N24" s="22">
        <f>damp*LN(N18/N19)-damp*LN($J18/$J19)</f>
        <v>0</v>
      </c>
    </row>
    <row r="25" spans="2:14" x14ac:dyDescent="0.2">
      <c r="B25" s="17" t="s">
        <v>178</v>
      </c>
      <c r="C25" s="27">
        <f>J37</f>
        <v>0</v>
      </c>
      <c r="D25" s="38">
        <f>K37</f>
        <v>-0.74518582264347188</v>
      </c>
      <c r="E25" s="38">
        <f>L37</f>
        <v>-0.59378448636247783</v>
      </c>
      <c r="F25" s="38">
        <f>M37</f>
        <v>-0.41967084701411378</v>
      </c>
      <c r="G25" s="38">
        <f>N37</f>
        <v>-0.31768639292441325</v>
      </c>
      <c r="I25" s="20" t="s">
        <v>187</v>
      </c>
      <c r="J25" s="19">
        <f>J23+J24</f>
        <v>0</v>
      </c>
      <c r="K25" s="23">
        <f>K23+K24</f>
        <v>0.64792389877982692</v>
      </c>
      <c r="L25" s="23">
        <f>L23+L24</f>
        <v>0.58662627332014461</v>
      </c>
      <c r="M25" s="23">
        <f>M23+M24</f>
        <v>0.41307412024275264</v>
      </c>
      <c r="N25" s="23">
        <f>N23+N24</f>
        <v>-0.26859865029387897</v>
      </c>
    </row>
    <row r="26" spans="2:14" x14ac:dyDescent="0.2">
      <c r="B26" s="17" t="s">
        <v>179</v>
      </c>
      <c r="C26" s="27">
        <f>J37</f>
        <v>0</v>
      </c>
      <c r="D26" s="38">
        <f>K37</f>
        <v>-0.74518582264347188</v>
      </c>
      <c r="E26" s="38">
        <f>L37</f>
        <v>-0.59378448636247783</v>
      </c>
      <c r="F26" s="38">
        <f>M37</f>
        <v>-0.41967084701411378</v>
      </c>
      <c r="G26" s="38">
        <f>N37</f>
        <v>-0.31768639292441325</v>
      </c>
    </row>
    <row r="27" spans="2:14" x14ac:dyDescent="0.2">
      <c r="B27" s="35" t="s">
        <v>180</v>
      </c>
      <c r="C27" s="29">
        <v>0</v>
      </c>
      <c r="D27" s="39">
        <f>K49</f>
        <v>-0.6595680479649233</v>
      </c>
      <c r="E27" s="39">
        <f t="shared" ref="E27:G27" si="3">L49</f>
        <v>-0.42861162783612095</v>
      </c>
      <c r="F27" s="39">
        <f t="shared" si="3"/>
        <v>-0.41677249145396422</v>
      </c>
      <c r="G27" s="39">
        <f t="shared" si="3"/>
        <v>-0.40870183229177465</v>
      </c>
    </row>
    <row r="29" spans="2:14" x14ac:dyDescent="0.2">
      <c r="I29" s="31" t="s">
        <v>183</v>
      </c>
      <c r="J29" s="19" t="s">
        <v>162</v>
      </c>
      <c r="K29" s="19" t="s">
        <v>163</v>
      </c>
      <c r="L29" s="19" t="s">
        <v>164</v>
      </c>
      <c r="M29" s="19" t="s">
        <v>165</v>
      </c>
      <c r="N29" s="19" t="s">
        <v>166</v>
      </c>
    </row>
    <row r="30" spans="2:14" x14ac:dyDescent="0.2">
      <c r="I30" s="24" t="s">
        <v>168</v>
      </c>
      <c r="J30" s="16">
        <f>SUM(summary!C$43:C$45)/SUM(summary!$H$43:$H$45)</f>
        <v>5.1232488213344925E-2</v>
      </c>
      <c r="K30" s="16">
        <f>SUM(summary!D$43:D$45)/SUM(summary!$H$43:$H$45)</f>
        <v>0.29156122074037272</v>
      </c>
      <c r="L30" s="16">
        <f>SUM(summary!E$43:E$45)/SUM(summary!$H$43:$H$45)</f>
        <v>0.37675635392569362</v>
      </c>
      <c r="M30" s="16">
        <f>SUM(summary!F$43:F$45)/SUM(summary!$H$43:$H$45)</f>
        <v>0.18186899346364638</v>
      </c>
      <c r="N30" s="16">
        <f>SUM(summary!G$43:G$45)/SUM(summary!$H$43:$H$45)</f>
        <v>9.8580943656942352E-2</v>
      </c>
    </row>
    <row r="31" spans="2:14" x14ac:dyDescent="0.2">
      <c r="I31" s="1" t="s">
        <v>170</v>
      </c>
      <c r="J31" s="16">
        <f>SUM(modeldata!C$9:C$11)/SUM(modeldata!$C$9:$G$11)</f>
        <v>0.2</v>
      </c>
      <c r="K31" s="16">
        <f>SUM(modeldata!D$9:D$11)/SUM(modeldata!$C$9:$G$11)</f>
        <v>0.2</v>
      </c>
      <c r="L31" s="16">
        <f>SUM(modeldata!E$9:E$11)/SUM(modeldata!$C$9:$G$11)</f>
        <v>0.2</v>
      </c>
      <c r="M31" s="16">
        <f>SUM(modeldata!F$9:F$11)/SUM(modeldata!$C$9:$G$11)</f>
        <v>0.2</v>
      </c>
      <c r="N31" s="16">
        <f>SUM(modeldata!G$9:G$11)/SUM(modeldata!$C$9:$G$11)</f>
        <v>0.2</v>
      </c>
    </row>
    <row r="32" spans="2:14" x14ac:dyDescent="0.2">
      <c r="I32" s="1" t="s">
        <v>172</v>
      </c>
      <c r="J32" s="16">
        <f>J31-J30</f>
        <v>0.14876751178665509</v>
      </c>
      <c r="K32" s="16">
        <f>K31-K30</f>
        <v>-9.1561220740372706E-2</v>
      </c>
      <c r="L32" s="16">
        <f>L31-L30</f>
        <v>-0.17675635392569361</v>
      </c>
      <c r="M32" s="16">
        <f>M31-M30</f>
        <v>1.8131006536353633E-2</v>
      </c>
      <c r="N32" s="16">
        <f>SUM(J32:M32)</f>
        <v>-0.10141905634305759</v>
      </c>
    </row>
    <row r="33" spans="9:14" x14ac:dyDescent="0.2">
      <c r="I33" s="20" t="s">
        <v>174</v>
      </c>
      <c r="J33" s="18">
        <f>J32/J30</f>
        <v>2.9037729178241332</v>
      </c>
      <c r="K33" s="18">
        <f>K32/K30</f>
        <v>-0.31403771910361655</v>
      </c>
      <c r="L33" s="18">
        <f>L32/L30</f>
        <v>-0.46915294747903485</v>
      </c>
      <c r="M33" s="18">
        <f>M32/M30</f>
        <v>9.9692675431108185E-2</v>
      </c>
      <c r="N33" s="18">
        <f>N32/N30</f>
        <v>-1.0287896684778324</v>
      </c>
    </row>
    <row r="34" spans="9:14" x14ac:dyDescent="0.2">
      <c r="J34" s="16"/>
      <c r="K34" s="16"/>
      <c r="L34" s="16"/>
      <c r="M34" s="16"/>
    </row>
    <row r="35" spans="9:14" x14ac:dyDescent="0.2">
      <c r="I35" s="24" t="s">
        <v>186</v>
      </c>
      <c r="J35" s="26">
        <f>C12</f>
        <v>0</v>
      </c>
      <c r="K35" s="25">
        <f>D12</f>
        <v>-0.74518582264347188</v>
      </c>
      <c r="L35" s="25">
        <f>E12</f>
        <v>-0.59378448636247783</v>
      </c>
      <c r="M35" s="25">
        <f>F12</f>
        <v>-0.41967084701411378</v>
      </c>
      <c r="N35" s="25">
        <f>G12</f>
        <v>-0.31768639292441325</v>
      </c>
    </row>
    <row r="36" spans="9:14" x14ac:dyDescent="0.2">
      <c r="I36" s="8" t="s">
        <v>181</v>
      </c>
      <c r="J36" s="21">
        <v>0</v>
      </c>
      <c r="K36" s="22">
        <f>damp*LN(K30/K31)-damp*LN($J30/$J31)-K11</f>
        <v>0</v>
      </c>
      <c r="L36" s="22">
        <f>damp*LN(L30/L31)-damp*LN($J30/$J31)-L11</f>
        <v>0</v>
      </c>
      <c r="M36" s="22">
        <f>damp*LN(M30/M31)-damp*LN($J30/$J31)-M11</f>
        <v>0</v>
      </c>
      <c r="N36" s="22">
        <f>damp*LN(N30/N31)-damp*LN($J30/$J31)</f>
        <v>0</v>
      </c>
    </row>
    <row r="37" spans="9:14" x14ac:dyDescent="0.2">
      <c r="I37" s="20" t="s">
        <v>187</v>
      </c>
      <c r="J37" s="19">
        <f>J35+J36</f>
        <v>0</v>
      </c>
      <c r="K37" s="23">
        <f>K35+K36</f>
        <v>-0.74518582264347188</v>
      </c>
      <c r="L37" s="23">
        <f>L35+L36</f>
        <v>-0.59378448636247783</v>
      </c>
      <c r="M37" s="23">
        <f>M35+M36</f>
        <v>-0.41967084701411378</v>
      </c>
      <c r="N37" s="23">
        <f>N35+N36</f>
        <v>-0.31768639292441325</v>
      </c>
    </row>
    <row r="41" spans="9:14" x14ac:dyDescent="0.2">
      <c r="I41" s="31" t="s">
        <v>153</v>
      </c>
      <c r="J41" s="19" t="s">
        <v>162</v>
      </c>
      <c r="K41" s="19" t="s">
        <v>163</v>
      </c>
      <c r="L41" s="19" t="s">
        <v>164</v>
      </c>
      <c r="M41" s="19" t="s">
        <v>165</v>
      </c>
      <c r="N41" s="19" t="s">
        <v>166</v>
      </c>
    </row>
    <row r="42" spans="9:14" x14ac:dyDescent="0.2">
      <c r="I42" s="24" t="s">
        <v>168</v>
      </c>
      <c r="J42" s="16">
        <f>summary!C60</f>
        <v>4.931995498159205E-2</v>
      </c>
      <c r="K42" s="16">
        <f>summary!D60</f>
        <v>0.33148617973027106</v>
      </c>
      <c r="L42" s="16">
        <f>summary!E60</f>
        <v>0.40175113976689619</v>
      </c>
      <c r="M42" s="16">
        <f>summary!F60</f>
        <v>0.1554088854128913</v>
      </c>
      <c r="N42" s="16">
        <f>summary!G60</f>
        <v>6.2033840108349392E-2</v>
      </c>
    </row>
    <row r="43" spans="9:14" x14ac:dyDescent="0.2">
      <c r="I43" s="1" t="s">
        <v>170</v>
      </c>
      <c r="J43" s="16">
        <f>modeldata!C$12/SUM(modeldata!$C$12:$G$12)</f>
        <v>0.2</v>
      </c>
      <c r="K43" s="16">
        <f>modeldata!D$12/SUM(modeldata!$C$12:$G$12)</f>
        <v>0.2</v>
      </c>
      <c r="L43" s="16">
        <f>modeldata!E$12/SUM(modeldata!$C$12:$G$12)</f>
        <v>0.2</v>
      </c>
      <c r="M43" s="16">
        <f>modeldata!F$12/SUM(modeldata!$C$12:$G$12)</f>
        <v>0.2</v>
      </c>
      <c r="N43" s="16">
        <f>modeldata!G$12/SUM(modeldata!$C$12:$G$12)</f>
        <v>0.2</v>
      </c>
    </row>
    <row r="44" spans="9:14" x14ac:dyDescent="0.2">
      <c r="I44" s="1" t="s">
        <v>172</v>
      </c>
      <c r="J44" s="16">
        <f>J43-J42</f>
        <v>0.15068004501840795</v>
      </c>
      <c r="K44" s="16">
        <f>K43-K42</f>
        <v>-0.13148617973027105</v>
      </c>
      <c r="L44" s="16">
        <f>L43-L42</f>
        <v>-0.20175113976689618</v>
      </c>
      <c r="M44" s="16">
        <f>M43-M42</f>
        <v>4.459111458710871E-2</v>
      </c>
      <c r="N44" s="16">
        <f>SUM(J44:M44)</f>
        <v>-0.13796615989165056</v>
      </c>
    </row>
    <row r="45" spans="9:14" x14ac:dyDescent="0.2">
      <c r="I45" s="20" t="s">
        <v>174</v>
      </c>
      <c r="J45" s="18">
        <f>J44/J42</f>
        <v>3.0551537420228194</v>
      </c>
      <c r="K45" s="18">
        <f>K44/K42</f>
        <v>-0.39665659617321242</v>
      </c>
      <c r="L45" s="18">
        <f>L44/L42</f>
        <v>-0.50217938369498116</v>
      </c>
      <c r="M45" s="18">
        <f>M44/M42</f>
        <v>0.28692770344912233</v>
      </c>
      <c r="N45" s="18">
        <f>N44/N42</f>
        <v>-2.2240467404674038</v>
      </c>
    </row>
    <row r="46" spans="9:14" x14ac:dyDescent="0.2">
      <c r="J46" s="16"/>
      <c r="K46" s="16"/>
      <c r="L46" s="16"/>
      <c r="M46" s="16"/>
    </row>
    <row r="47" spans="9:14" x14ac:dyDescent="0.2">
      <c r="I47" s="24" t="s">
        <v>186</v>
      </c>
      <c r="J47" s="26">
        <f>C14</f>
        <v>0</v>
      </c>
      <c r="K47" s="25">
        <f>D14</f>
        <v>-0.6595680479649233</v>
      </c>
      <c r="L47" s="25">
        <f>E14</f>
        <v>-0.42861162783612095</v>
      </c>
      <c r="M47" s="25">
        <f>F14</f>
        <v>-0.41677249145396422</v>
      </c>
      <c r="N47" s="25">
        <f>G14</f>
        <v>-0.40870183229177465</v>
      </c>
    </row>
    <row r="48" spans="9:14" x14ac:dyDescent="0.2">
      <c r="I48" s="8" t="s">
        <v>181</v>
      </c>
      <c r="J48" s="21">
        <v>0</v>
      </c>
      <c r="K48" s="22">
        <f>damp*LN(K42/K43)-damp*LN($J42/$J43)-K11</f>
        <v>0</v>
      </c>
      <c r="L48" s="22">
        <f>damp*LN(L42/L43)-damp*LN($J42/$J43)-L11</f>
        <v>0</v>
      </c>
      <c r="M48" s="22">
        <f>damp*LN(M42/M43)-damp*LN($J42/$J43)-M11</f>
        <v>0</v>
      </c>
      <c r="N48" s="22">
        <f>damp*LN(N42/N43)-damp*LN($J42/$J43)-N11</f>
        <v>0</v>
      </c>
    </row>
    <row r="49" spans="9:14" x14ac:dyDescent="0.2">
      <c r="I49" s="20" t="s">
        <v>187</v>
      </c>
      <c r="J49" s="19">
        <f>J47+J48</f>
        <v>0</v>
      </c>
      <c r="K49" s="23">
        <f>K47+K48</f>
        <v>-0.6595680479649233</v>
      </c>
      <c r="L49" s="23">
        <f>L47+L48</f>
        <v>-0.42861162783612095</v>
      </c>
      <c r="M49" s="23">
        <f>M47+M48</f>
        <v>-0.41677249145396422</v>
      </c>
      <c r="N49" s="23">
        <f>N47+N48</f>
        <v>-0.40870183229177465</v>
      </c>
    </row>
    <row r="52" spans="9:14" x14ac:dyDescent="0.2">
      <c r="I52" s="14"/>
    </row>
    <row r="53" spans="9:14" x14ac:dyDescent="0.2">
      <c r="I53" s="31" t="s">
        <v>147</v>
      </c>
      <c r="J53" s="20" t="s">
        <v>162</v>
      </c>
      <c r="K53" s="20" t="s">
        <v>163</v>
      </c>
      <c r="L53" s="20" t="s">
        <v>164</v>
      </c>
      <c r="M53" s="20" t="s">
        <v>165</v>
      </c>
      <c r="N53" s="20" t="s">
        <v>166</v>
      </c>
    </row>
    <row r="54" spans="9:14" x14ac:dyDescent="0.2">
      <c r="I54" s="24" t="s">
        <v>168</v>
      </c>
      <c r="J54" s="16">
        <f>summary!C54</f>
        <v>5.0635180212260746E-2</v>
      </c>
      <c r="K54" s="16">
        <f>summary!D54</f>
        <v>0.27579780189102721</v>
      </c>
      <c r="L54" s="16">
        <f>summary!E54</f>
        <v>0.40851549129115505</v>
      </c>
      <c r="M54" s="16">
        <f>summary!F54</f>
        <v>0.16857138778430045</v>
      </c>
      <c r="N54" s="16">
        <f>summary!G54</f>
        <v>9.6480138821256528E-2</v>
      </c>
    </row>
    <row r="55" spans="9:14" x14ac:dyDescent="0.2">
      <c r="I55" s="1" t="s">
        <v>170</v>
      </c>
      <c r="J55" s="16">
        <f>modeldata!C$6/SUM(modeldata!$C$6:$G$6)</f>
        <v>0.2</v>
      </c>
      <c r="K55" s="16">
        <f>modeldata!D$6/SUM(modeldata!$C$6:$G$6)</f>
        <v>0.2</v>
      </c>
      <c r="L55" s="16">
        <f>modeldata!E$6/SUM(modeldata!$C$6:$G$6)</f>
        <v>0.2</v>
      </c>
      <c r="M55" s="16">
        <f>modeldata!F$6/SUM(modeldata!$C$6:$G$6)</f>
        <v>0.2</v>
      </c>
      <c r="N55" s="16">
        <f>modeldata!G$6/SUM(modeldata!$C$6:$G$6)</f>
        <v>0.2</v>
      </c>
    </row>
    <row r="56" spans="9:14" x14ac:dyDescent="0.2">
      <c r="I56" s="1" t="s">
        <v>172</v>
      </c>
      <c r="J56" s="16">
        <f>J55-J54</f>
        <v>0.14936481978773927</v>
      </c>
      <c r="K56" s="16">
        <f>K55-K54</f>
        <v>-7.5797801891027194E-2</v>
      </c>
      <c r="L56" s="16">
        <f>L55-L54</f>
        <v>-0.20851549129115504</v>
      </c>
      <c r="M56" s="16">
        <f>M55-M54</f>
        <v>3.1428612215699564E-2</v>
      </c>
      <c r="N56" s="16">
        <f>SUM(J56:M56)</f>
        <v>-0.1035198611787434</v>
      </c>
    </row>
    <row r="57" spans="9:14" x14ac:dyDescent="0.2">
      <c r="I57" s="20" t="s">
        <v>174</v>
      </c>
      <c r="J57" s="18">
        <f>J56/J54</f>
        <v>2.949823011621715</v>
      </c>
      <c r="K57" s="18">
        <f>K56/K54</f>
        <v>-0.27483105873692315</v>
      </c>
      <c r="L57" s="18">
        <f>L56/L54</f>
        <v>-0.51042248271202761</v>
      </c>
      <c r="M57" s="18">
        <f>M56/M54</f>
        <v>0.18644096503443869</v>
      </c>
      <c r="N57" s="18">
        <f>N56/N54</f>
        <v>-1.0729655081708473</v>
      </c>
    </row>
    <row r="58" spans="9:14" x14ac:dyDescent="0.2">
      <c r="J58" s="16"/>
      <c r="K58" s="16"/>
      <c r="L58" s="16"/>
      <c r="M58" s="16"/>
    </row>
    <row r="59" spans="9:14" x14ac:dyDescent="0.2">
      <c r="I59" s="24" t="s">
        <v>186</v>
      </c>
      <c r="J59" s="26">
        <f>C8</f>
        <v>0</v>
      </c>
      <c r="K59" s="25">
        <f>D8</f>
        <v>0</v>
      </c>
      <c r="L59" s="25">
        <f>E8</f>
        <v>0</v>
      </c>
      <c r="M59" s="25">
        <f>F8</f>
        <v>0</v>
      </c>
      <c r="N59" s="25">
        <f>G8</f>
        <v>0</v>
      </c>
    </row>
    <row r="60" spans="9:14" x14ac:dyDescent="0.2">
      <c r="I60" s="8" t="s">
        <v>181</v>
      </c>
      <c r="J60" s="21">
        <v>0</v>
      </c>
      <c r="K60" s="22">
        <f>damp*LN(K54/K55)-damp*LN($J54/$J55)-K11</f>
        <v>0</v>
      </c>
      <c r="L60" s="22">
        <f>damp*LN(L54/L55)-damp*LN($J54/$J55)-L11</f>
        <v>0</v>
      </c>
      <c r="M60" s="22">
        <f>damp*LN(M54/M55)-damp*LN($J54/$J55)-M11</f>
        <v>0</v>
      </c>
      <c r="N60" s="22">
        <f>-damp*LN($J54/$J55)</f>
        <v>0</v>
      </c>
    </row>
    <row r="61" spans="9:14" x14ac:dyDescent="0.2">
      <c r="I61" s="20" t="s">
        <v>187</v>
      </c>
      <c r="J61" s="19">
        <f>J59+J60</f>
        <v>0</v>
      </c>
      <c r="K61" s="23">
        <f>K59+K60</f>
        <v>0</v>
      </c>
      <c r="L61" s="23">
        <f>L59+L60</f>
        <v>0</v>
      </c>
      <c r="M61" s="23">
        <f>M59+M60</f>
        <v>0</v>
      </c>
      <c r="N61" s="23">
        <f>N59+N60</f>
        <v>0</v>
      </c>
    </row>
  </sheetData>
  <conditionalFormatting sqref="D5:G6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11:G14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18:G1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24:G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9">
        <v>1</v>
      </c>
      <c r="D4" s="9">
        <v>1</v>
      </c>
      <c r="E4" s="9">
        <v>1</v>
      </c>
      <c r="F4" s="9">
        <v>1</v>
      </c>
      <c r="G4" s="9">
        <v>1</v>
      </c>
    </row>
    <row r="5" spans="1:7" x14ac:dyDescent="0.25">
      <c r="A5" s="1">
        <v>2</v>
      </c>
      <c r="B5" s="1" t="s">
        <v>146</v>
      </c>
      <c r="C5" s="9">
        <v>1</v>
      </c>
      <c r="D5" s="9">
        <v>1</v>
      </c>
      <c r="E5" s="9">
        <v>1</v>
      </c>
      <c r="F5" s="9">
        <v>1</v>
      </c>
      <c r="G5" s="9">
        <v>1</v>
      </c>
    </row>
    <row r="6" spans="1:7" x14ac:dyDescent="0.25">
      <c r="A6" s="1">
        <v>3</v>
      </c>
      <c r="B6" s="1" t="s">
        <v>147</v>
      </c>
      <c r="C6" s="9">
        <v>1</v>
      </c>
      <c r="D6" s="9">
        <v>1</v>
      </c>
      <c r="E6" s="9">
        <v>1</v>
      </c>
      <c r="F6" s="9">
        <v>1</v>
      </c>
      <c r="G6" s="9">
        <v>1</v>
      </c>
    </row>
    <row r="7" spans="1:7" x14ac:dyDescent="0.25">
      <c r="A7" s="1">
        <v>4</v>
      </c>
      <c r="B7" s="1" t="s">
        <v>148</v>
      </c>
      <c r="C7" s="9">
        <v>1</v>
      </c>
      <c r="D7" s="9">
        <v>1</v>
      </c>
      <c r="E7" s="9">
        <v>1</v>
      </c>
      <c r="F7" s="9">
        <v>1</v>
      </c>
      <c r="G7" s="9">
        <v>1</v>
      </c>
    </row>
    <row r="8" spans="1:7" x14ac:dyDescent="0.25">
      <c r="A8" s="1">
        <v>5</v>
      </c>
      <c r="B8" s="1" t="s">
        <v>149</v>
      </c>
      <c r="C8" s="9">
        <v>1</v>
      </c>
      <c r="D8" s="9">
        <v>1</v>
      </c>
      <c r="E8" s="9">
        <v>1</v>
      </c>
      <c r="F8" s="9">
        <v>1</v>
      </c>
      <c r="G8" s="9">
        <v>1</v>
      </c>
    </row>
    <row r="9" spans="1:7" x14ac:dyDescent="0.25">
      <c r="A9" s="1">
        <v>6</v>
      </c>
      <c r="B9" s="1" t="s">
        <v>150</v>
      </c>
      <c r="C9" s="9">
        <v>1</v>
      </c>
      <c r="D9" s="9">
        <v>1</v>
      </c>
      <c r="E9" s="9">
        <v>1</v>
      </c>
      <c r="F9" s="9">
        <v>1</v>
      </c>
      <c r="G9" s="9">
        <v>1</v>
      </c>
    </row>
    <row r="10" spans="1:7" x14ac:dyDescent="0.25">
      <c r="A10" s="1">
        <v>7</v>
      </c>
      <c r="B10" s="1" t="s">
        <v>151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</row>
    <row r="11" spans="1:7" x14ac:dyDescent="0.25">
      <c r="A11" s="1">
        <v>8</v>
      </c>
      <c r="B11" s="1" t="s">
        <v>152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</row>
    <row r="12" spans="1:7" x14ac:dyDescent="0.25">
      <c r="A12" s="1">
        <v>9</v>
      </c>
      <c r="B12" s="1" t="s">
        <v>153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9">
        <v>56950</v>
      </c>
      <c r="G5" s="9">
        <v>1397</v>
      </c>
      <c r="H5" s="9">
        <v>184473</v>
      </c>
      <c r="I5" s="9">
        <v>2505</v>
      </c>
      <c r="J5" s="9">
        <v>203164</v>
      </c>
      <c r="K5" s="9">
        <v>2071</v>
      </c>
      <c r="L5" s="9">
        <v>81305</v>
      </c>
      <c r="M5" s="9">
        <v>1592</v>
      </c>
      <c r="N5" s="9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9">
        <v>22860</v>
      </c>
      <c r="G6" s="9">
        <v>1048</v>
      </c>
      <c r="H6" s="9">
        <v>108928</v>
      </c>
      <c r="I6" s="9">
        <v>1749</v>
      </c>
      <c r="J6" s="9">
        <v>154257</v>
      </c>
      <c r="K6" s="9">
        <v>2112</v>
      </c>
      <c r="L6" s="9">
        <v>67961</v>
      </c>
      <c r="M6" s="9">
        <v>1715</v>
      </c>
      <c r="N6" s="9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9">
        <v>5497</v>
      </c>
      <c r="G7" s="9">
        <v>454</v>
      </c>
      <c r="H7" s="9">
        <v>34511</v>
      </c>
      <c r="I7" s="9">
        <v>996</v>
      </c>
      <c r="J7" s="9">
        <v>42272</v>
      </c>
      <c r="K7" s="9">
        <v>1050</v>
      </c>
      <c r="L7" s="9">
        <v>15851</v>
      </c>
      <c r="M7" s="9">
        <v>690</v>
      </c>
      <c r="N7" s="9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9">
        <v>2480</v>
      </c>
      <c r="G8" s="9">
        <v>313</v>
      </c>
      <c r="H8" s="9">
        <v>14182</v>
      </c>
      <c r="I8" s="9">
        <v>626</v>
      </c>
      <c r="J8" s="9">
        <v>18958</v>
      </c>
      <c r="K8" s="9">
        <v>541</v>
      </c>
      <c r="L8" s="9">
        <v>9051</v>
      </c>
      <c r="M8" s="9">
        <v>517</v>
      </c>
      <c r="N8" s="9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9">
        <v>108391</v>
      </c>
      <c r="G9" s="9">
        <v>1788</v>
      </c>
      <c r="H9" s="9">
        <v>146798</v>
      </c>
      <c r="I9" s="9">
        <v>2013</v>
      </c>
      <c r="J9" s="9">
        <v>75554</v>
      </c>
      <c r="K9" s="9">
        <v>1558</v>
      </c>
      <c r="L9" s="9">
        <v>19037</v>
      </c>
      <c r="M9" s="9">
        <v>870</v>
      </c>
      <c r="N9" s="9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9">
        <v>13930</v>
      </c>
      <c r="G10" s="9">
        <v>803</v>
      </c>
      <c r="H10" s="9">
        <v>79271</v>
      </c>
      <c r="I10" s="9">
        <v>1512</v>
      </c>
      <c r="J10" s="9">
        <v>102780</v>
      </c>
      <c r="K10" s="9">
        <v>1588</v>
      </c>
      <c r="L10" s="9">
        <v>42404</v>
      </c>
      <c r="M10" s="9">
        <v>1152</v>
      </c>
      <c r="N10" s="9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9">
        <v>32123</v>
      </c>
      <c r="G11" s="9">
        <v>1233</v>
      </c>
      <c r="H11" s="9">
        <v>174626</v>
      </c>
      <c r="I11" s="9">
        <v>2274</v>
      </c>
      <c r="J11" s="9">
        <v>257002</v>
      </c>
      <c r="K11" s="9">
        <v>2402</v>
      </c>
      <c r="L11" s="9">
        <v>105368</v>
      </c>
      <c r="M11" s="9">
        <v>1825</v>
      </c>
      <c r="N11" s="9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9">
        <v>8323</v>
      </c>
      <c r="G12" s="9">
        <v>602</v>
      </c>
      <c r="H12" s="9">
        <v>40892</v>
      </c>
      <c r="I12" s="9">
        <v>1186</v>
      </c>
      <c r="J12" s="9">
        <v>54517</v>
      </c>
      <c r="K12" s="9">
        <v>1242</v>
      </c>
      <c r="L12" s="9">
        <v>27375</v>
      </c>
      <c r="M12" s="9">
        <v>948</v>
      </c>
      <c r="N12" s="9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9">
        <v>9138</v>
      </c>
      <c r="G13" s="9">
        <v>618</v>
      </c>
      <c r="H13" s="9">
        <v>59164</v>
      </c>
      <c r="I13" s="9">
        <v>1161</v>
      </c>
      <c r="J13" s="9">
        <v>73175</v>
      </c>
      <c r="K13" s="9">
        <v>1652</v>
      </c>
      <c r="L13" s="9">
        <v>31295</v>
      </c>
      <c r="M13" s="9">
        <v>1140</v>
      </c>
      <c r="N13" s="9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8" t="s">
        <v>158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37" customFormat="1" ht="127.5" x14ac:dyDescent="0.2">
      <c r="A21" s="37" t="s">
        <v>63</v>
      </c>
      <c r="B21" s="37" t="s">
        <v>64</v>
      </c>
      <c r="C21" s="37" t="s">
        <v>65</v>
      </c>
      <c r="D21" s="37" t="s">
        <v>66</v>
      </c>
      <c r="E21" s="37" t="s">
        <v>67</v>
      </c>
      <c r="F21" s="37" t="s">
        <v>68</v>
      </c>
      <c r="G21" s="37" t="s">
        <v>69</v>
      </c>
      <c r="H21" s="37" t="s">
        <v>70</v>
      </c>
      <c r="I21" s="37" t="s">
        <v>71</v>
      </c>
      <c r="J21" s="37" t="s">
        <v>72</v>
      </c>
      <c r="K21" s="37" t="s">
        <v>73</v>
      </c>
      <c r="L21" s="37" t="s">
        <v>74</v>
      </c>
      <c r="M21" s="37" t="s">
        <v>75</v>
      </c>
      <c r="N21" s="37" t="s">
        <v>76</v>
      </c>
      <c r="O21" s="37" t="s">
        <v>77</v>
      </c>
      <c r="P21" s="37" t="s">
        <v>78</v>
      </c>
      <c r="Q21" s="37" t="s">
        <v>79</v>
      </c>
      <c r="R21" s="37" t="s">
        <v>80</v>
      </c>
      <c r="S21" s="37" t="s">
        <v>81</v>
      </c>
      <c r="T21" s="37" t="s">
        <v>82</v>
      </c>
      <c r="U21" s="37" t="s">
        <v>83</v>
      </c>
      <c r="V21" s="37" t="s">
        <v>84</v>
      </c>
      <c r="W21" s="37" t="s">
        <v>85</v>
      </c>
      <c r="X21" s="37" t="s">
        <v>86</v>
      </c>
      <c r="Y21" s="37" t="s">
        <v>87</v>
      </c>
      <c r="Z21" s="37" t="s">
        <v>88</v>
      </c>
      <c r="AA21" s="37" t="s">
        <v>89</v>
      </c>
      <c r="AB21" s="37" t="s">
        <v>90</v>
      </c>
      <c r="AC21" s="37" t="s">
        <v>91</v>
      </c>
      <c r="AD21" s="37" t="s">
        <v>92</v>
      </c>
      <c r="AE21" s="37" t="s">
        <v>93</v>
      </c>
      <c r="AF21" s="37" t="s">
        <v>94</v>
      </c>
      <c r="AG21" s="37" t="s">
        <v>95</v>
      </c>
      <c r="AH21" s="37" t="s">
        <v>96</v>
      </c>
      <c r="AI21" s="37" t="s">
        <v>97</v>
      </c>
      <c r="AJ21" s="37" t="s">
        <v>98</v>
      </c>
      <c r="AK21" s="37" t="s">
        <v>99</v>
      </c>
      <c r="AL21" s="37" t="s">
        <v>100</v>
      </c>
      <c r="AM21" s="37" t="s">
        <v>101</v>
      </c>
      <c r="AN21" s="37" t="s">
        <v>102</v>
      </c>
      <c r="AO21" s="37" t="s">
        <v>103</v>
      </c>
      <c r="AP21" s="37" t="s">
        <v>104</v>
      </c>
      <c r="AQ21" s="37" t="s">
        <v>105</v>
      </c>
      <c r="AR21" s="37" t="s">
        <v>106</v>
      </c>
      <c r="AS21" s="37" t="s">
        <v>107</v>
      </c>
      <c r="AT21" s="37" t="s">
        <v>108</v>
      </c>
      <c r="AU21" s="37" t="s">
        <v>109</v>
      </c>
      <c r="AV21" s="37" t="s">
        <v>110</v>
      </c>
      <c r="AW21" s="37" t="s">
        <v>111</v>
      </c>
      <c r="AX21" s="37" t="s">
        <v>112</v>
      </c>
      <c r="AY21" s="37" t="s">
        <v>113</v>
      </c>
      <c r="AZ21" s="37" t="s">
        <v>114</v>
      </c>
      <c r="BA21" s="37" t="s">
        <v>115</v>
      </c>
      <c r="BB21" s="37" t="s">
        <v>116</v>
      </c>
      <c r="BC21" s="37" t="s">
        <v>117</v>
      </c>
      <c r="BD21" s="37" t="s">
        <v>118</v>
      </c>
      <c r="BE21" s="37" t="s">
        <v>119</v>
      </c>
      <c r="BF21" s="37" t="s">
        <v>120</v>
      </c>
      <c r="BG21" s="37" t="s">
        <v>121</v>
      </c>
      <c r="BH21" s="37" t="s">
        <v>122</v>
      </c>
      <c r="BI21" s="37" t="s">
        <v>123</v>
      </c>
      <c r="BJ21" s="37" t="s">
        <v>124</v>
      </c>
      <c r="BK21" s="37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2019-02-06T01:24:42Z</dcterms:modified>
</cp:coreProperties>
</file>