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X:\travel-model-one-calib1.5.2\utilities\calibration\workbook_templates\"/>
    </mc:Choice>
  </mc:AlternateContent>
  <xr:revisionPtr revIDLastSave="0" documentId="13_ncr:1_{849DFD70-D4F0-445C-B52A-F3A2C67CCF14}" xr6:coauthVersionLast="43" xr6:coauthVersionMax="43" xr10:uidLastSave="{00000000-0000-0000-0000-000000000000}"/>
  <bookViews>
    <workbookView xWindow="12255" yWindow="2175" windowWidth="22305" windowHeight="11745" activeTab="1" xr2:uid="{00000000-000D-0000-FFFF-FFFF00000000}"/>
  </bookViews>
  <sheets>
    <sheet name="summary" sheetId="3" r:id="rId1"/>
    <sheet name="calibration" sheetId="5" r:id="rId2"/>
    <sheet name="modeldata" sheetId="4" r:id="rId3"/>
    <sheet name="ACS_5YR_B08201" sheetId="1" r:id="rId4"/>
    <sheet name="County Chart" sheetId="6" r:id="rId5"/>
  </sheets>
  <externalReferences>
    <externalReference r:id="rId6"/>
  </externalReferences>
  <definedNames>
    <definedName name="damp">calibration!$J$1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5" l="1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6" i="5"/>
  <c r="F6" i="5"/>
  <c r="E6" i="5"/>
  <c r="D6" i="5"/>
  <c r="G5" i="5"/>
  <c r="F5" i="5"/>
  <c r="E5" i="5"/>
  <c r="D5" i="5"/>
  <c r="N56" i="5" l="1"/>
  <c r="N44" i="5"/>
  <c r="N32" i="5"/>
  <c r="N20" i="5"/>
  <c r="N55" i="5" l="1"/>
  <c r="M55" i="5"/>
  <c r="L55" i="5"/>
  <c r="K55" i="5"/>
  <c r="J55" i="5"/>
  <c r="N54" i="5"/>
  <c r="M54" i="5"/>
  <c r="L54" i="5"/>
  <c r="K54" i="5"/>
  <c r="J54" i="5"/>
  <c r="N42" i="5"/>
  <c r="M42" i="5"/>
  <c r="L42" i="5"/>
  <c r="K42" i="5"/>
  <c r="J42" i="5"/>
  <c r="N30" i="5"/>
  <c r="M30" i="5"/>
  <c r="L30" i="5"/>
  <c r="K30" i="5"/>
  <c r="J30" i="5"/>
  <c r="N18" i="5"/>
  <c r="M18" i="5"/>
  <c r="L18" i="5"/>
  <c r="K18" i="5"/>
  <c r="J18" i="5"/>
  <c r="N5" i="5"/>
  <c r="M5" i="5"/>
  <c r="L5" i="5"/>
  <c r="K5" i="5"/>
  <c r="J5" i="5"/>
  <c r="G46" i="3"/>
  <c r="G45" i="3"/>
  <c r="G44" i="3"/>
  <c r="G43" i="3"/>
  <c r="G42" i="3"/>
  <c r="G41" i="3"/>
  <c r="G40" i="3"/>
  <c r="G39" i="3"/>
  <c r="G38" i="3"/>
  <c r="F46" i="3"/>
  <c r="F45" i="3"/>
  <c r="F44" i="3"/>
  <c r="H44" i="3" s="1"/>
  <c r="F43" i="3"/>
  <c r="F42" i="3"/>
  <c r="F41" i="3"/>
  <c r="F40" i="3"/>
  <c r="F39" i="3"/>
  <c r="F38" i="3"/>
  <c r="E46" i="3"/>
  <c r="E45" i="3"/>
  <c r="E44" i="3"/>
  <c r="E43" i="3"/>
  <c r="E42" i="3"/>
  <c r="E41" i="3"/>
  <c r="E40" i="3"/>
  <c r="E39" i="3"/>
  <c r="E38" i="3"/>
  <c r="D46" i="3"/>
  <c r="D45" i="3"/>
  <c r="D44" i="3"/>
  <c r="D43" i="3"/>
  <c r="D42" i="3"/>
  <c r="D41" i="3"/>
  <c r="D40" i="3"/>
  <c r="D39" i="3"/>
  <c r="D38" i="3"/>
  <c r="H42" i="3"/>
  <c r="H56" i="3" s="1"/>
  <c r="C46" i="3"/>
  <c r="H46" i="3" s="1"/>
  <c r="H60" i="3" s="1"/>
  <c r="C45" i="3"/>
  <c r="C44" i="3"/>
  <c r="C43" i="3"/>
  <c r="C42" i="3"/>
  <c r="C41" i="3"/>
  <c r="C40" i="3"/>
  <c r="C39" i="3"/>
  <c r="C38" i="3"/>
  <c r="H40" i="3"/>
  <c r="H54" i="3" s="1"/>
  <c r="G47" i="3"/>
  <c r="E47" i="3"/>
  <c r="N10" i="5"/>
  <c r="M10" i="5"/>
  <c r="L10" i="5"/>
  <c r="K10" i="5"/>
  <c r="E54" i="3" l="1"/>
  <c r="F47" i="3"/>
  <c r="H45" i="3"/>
  <c r="D59" i="3" s="1"/>
  <c r="H43" i="3"/>
  <c r="H57" i="3" s="1"/>
  <c r="D47" i="3"/>
  <c r="H39" i="3"/>
  <c r="H53" i="3" s="1"/>
  <c r="F56" i="3"/>
  <c r="D58" i="3"/>
  <c r="E58" i="3"/>
  <c r="D56" i="3"/>
  <c r="G56" i="3"/>
  <c r="F58" i="3"/>
  <c r="E56" i="3"/>
  <c r="E60" i="3"/>
  <c r="F60" i="3"/>
  <c r="D60" i="3"/>
  <c r="G60" i="3"/>
  <c r="C54" i="3"/>
  <c r="D54" i="3"/>
  <c r="C58" i="3"/>
  <c r="G54" i="3"/>
  <c r="H58" i="3"/>
  <c r="G58" i="3"/>
  <c r="H59" i="3"/>
  <c r="E59" i="3"/>
  <c r="F59" i="3"/>
  <c r="G59" i="3"/>
  <c r="C59" i="3"/>
  <c r="H41" i="3"/>
  <c r="D55" i="3" s="1"/>
  <c r="H38" i="3"/>
  <c r="C52" i="3" s="1"/>
  <c r="C60" i="3"/>
  <c r="C56" i="3"/>
  <c r="C47" i="3"/>
  <c r="F54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K9" i="3"/>
  <c r="K10" i="3"/>
  <c r="K11" i="3"/>
  <c r="K12" i="3"/>
  <c r="K13" i="3"/>
  <c r="K14" i="3"/>
  <c r="K15" i="3"/>
  <c r="K16" i="3"/>
  <c r="K8" i="3"/>
  <c r="K43" i="5"/>
  <c r="L43" i="5"/>
  <c r="M43" i="5"/>
  <c r="N43" i="5"/>
  <c r="J43" i="5"/>
  <c r="K31" i="5"/>
  <c r="L31" i="5"/>
  <c r="M31" i="5"/>
  <c r="N31" i="5"/>
  <c r="J31" i="5"/>
  <c r="K23" i="5"/>
  <c r="L23" i="5"/>
  <c r="M23" i="5"/>
  <c r="N23" i="5"/>
  <c r="K19" i="5"/>
  <c r="L19" i="5"/>
  <c r="M19" i="5"/>
  <c r="N19" i="5"/>
  <c r="N24" i="5" s="1"/>
  <c r="J19" i="5"/>
  <c r="L47" i="5"/>
  <c r="M47" i="5"/>
  <c r="N47" i="5"/>
  <c r="K47" i="5"/>
  <c r="L35" i="5"/>
  <c r="M35" i="5"/>
  <c r="N35" i="5"/>
  <c r="K35" i="5"/>
  <c r="K6" i="5"/>
  <c r="L6" i="5"/>
  <c r="M6" i="5"/>
  <c r="N6" i="5"/>
  <c r="J6" i="5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N59" i="5"/>
  <c r="M59" i="5"/>
  <c r="L59" i="5"/>
  <c r="K59" i="5"/>
  <c r="J59" i="5"/>
  <c r="J61" i="5" s="1"/>
  <c r="C21" i="5" s="1"/>
  <c r="J47" i="5"/>
  <c r="J49" i="5" s="1"/>
  <c r="J35" i="5"/>
  <c r="J37" i="5" s="1"/>
  <c r="J23" i="5"/>
  <c r="J25" i="5" s="1"/>
  <c r="J10" i="5"/>
  <c r="J12" i="5" s="1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N36" i="5" l="1"/>
  <c r="E53" i="3"/>
  <c r="D53" i="3"/>
  <c r="C53" i="3"/>
  <c r="G57" i="3"/>
  <c r="E57" i="3"/>
  <c r="C55" i="3"/>
  <c r="G53" i="3"/>
  <c r="F57" i="3"/>
  <c r="C57" i="3"/>
  <c r="F53" i="3"/>
  <c r="D57" i="3"/>
  <c r="G52" i="3"/>
  <c r="H47" i="3"/>
  <c r="D52" i="3"/>
  <c r="E52" i="3"/>
  <c r="H52" i="3"/>
  <c r="F55" i="3"/>
  <c r="H55" i="3"/>
  <c r="G55" i="3"/>
  <c r="E55" i="3"/>
  <c r="F52" i="3"/>
  <c r="M17" i="3"/>
  <c r="P16" i="3"/>
  <c r="P30" i="3" s="1"/>
  <c r="P15" i="3"/>
  <c r="P29" i="3" s="1"/>
  <c r="N60" i="5"/>
  <c r="N61" i="5" s="1"/>
  <c r="M56" i="5"/>
  <c r="M57" i="5" s="1"/>
  <c r="L56" i="5"/>
  <c r="L57" i="5" s="1"/>
  <c r="P11" i="3"/>
  <c r="P25" i="3" s="1"/>
  <c r="P10" i="3"/>
  <c r="P24" i="3" s="1"/>
  <c r="P14" i="3"/>
  <c r="P28" i="3" s="1"/>
  <c r="N17" i="3"/>
  <c r="J56" i="5"/>
  <c r="J57" i="5" s="1"/>
  <c r="K56" i="5"/>
  <c r="K57" i="5" s="1"/>
  <c r="O17" i="3"/>
  <c r="H16" i="3"/>
  <c r="H30" i="3" s="1"/>
  <c r="P12" i="3"/>
  <c r="P26" i="3" s="1"/>
  <c r="H12" i="3"/>
  <c r="G26" i="3" s="1"/>
  <c r="P13" i="3"/>
  <c r="P27" i="3" s="1"/>
  <c r="K17" i="3"/>
  <c r="L17" i="3"/>
  <c r="P9" i="3"/>
  <c r="P23" i="3" s="1"/>
  <c r="P8" i="3"/>
  <c r="P22" i="3" s="1"/>
  <c r="H15" i="3"/>
  <c r="D29" i="3" s="1"/>
  <c r="H10" i="3"/>
  <c r="G24" i="3" s="1"/>
  <c r="H13" i="3"/>
  <c r="H8" i="3"/>
  <c r="H11" i="3"/>
  <c r="H25" i="3" s="1"/>
  <c r="G17" i="3"/>
  <c r="H9" i="3"/>
  <c r="H23" i="3" s="1"/>
  <c r="G27" i="3"/>
  <c r="G22" i="3"/>
  <c r="H14" i="3"/>
  <c r="C26" i="5"/>
  <c r="C25" i="5"/>
  <c r="C24" i="5"/>
  <c r="D17" i="3"/>
  <c r="E17" i="3"/>
  <c r="C17" i="3"/>
  <c r="H27" i="3"/>
  <c r="F17" i="3"/>
  <c r="X56" i="3" l="1"/>
  <c r="X26" i="3"/>
  <c r="X54" i="3"/>
  <c r="X24" i="3"/>
  <c r="X60" i="3"/>
  <c r="X30" i="3"/>
  <c r="X57" i="3"/>
  <c r="X27" i="3"/>
  <c r="X58" i="3"/>
  <c r="X28" i="3"/>
  <c r="K30" i="3"/>
  <c r="X22" i="3"/>
  <c r="X52" i="3"/>
  <c r="X53" i="3"/>
  <c r="X23" i="3"/>
  <c r="X59" i="3"/>
  <c r="X29" i="3"/>
  <c r="X55" i="3"/>
  <c r="X25" i="3"/>
  <c r="L22" i="3"/>
  <c r="L30" i="3"/>
  <c r="L28" i="3"/>
  <c r="K22" i="3"/>
  <c r="N23" i="3"/>
  <c r="O23" i="3"/>
  <c r="L23" i="3"/>
  <c r="M23" i="3"/>
  <c r="H61" i="3"/>
  <c r="D61" i="3"/>
  <c r="G61" i="3"/>
  <c r="F61" i="3"/>
  <c r="E61" i="3"/>
  <c r="C61" i="3"/>
  <c r="O27" i="3"/>
  <c r="N24" i="3"/>
  <c r="K27" i="3"/>
  <c r="M29" i="3"/>
  <c r="N29" i="3"/>
  <c r="O24" i="3"/>
  <c r="L25" i="3"/>
  <c r="M27" i="3"/>
  <c r="O29" i="3"/>
  <c r="K29" i="3"/>
  <c r="M25" i="3"/>
  <c r="L29" i="3"/>
  <c r="L27" i="3"/>
  <c r="O22" i="3"/>
  <c r="M30" i="3"/>
  <c r="O30" i="3"/>
  <c r="M28" i="3"/>
  <c r="N28" i="3"/>
  <c r="K25" i="3"/>
  <c r="O26" i="3"/>
  <c r="N25" i="3"/>
  <c r="N26" i="3"/>
  <c r="L26" i="3"/>
  <c r="N30" i="3"/>
  <c r="K26" i="3"/>
  <c r="K23" i="3"/>
  <c r="F24" i="3"/>
  <c r="L24" i="3"/>
  <c r="C25" i="3"/>
  <c r="K28" i="3"/>
  <c r="M24" i="3"/>
  <c r="M26" i="3"/>
  <c r="O25" i="3"/>
  <c r="M22" i="3"/>
  <c r="N22" i="3"/>
  <c r="O28" i="3"/>
  <c r="E24" i="3"/>
  <c r="N27" i="3"/>
  <c r="K24" i="3"/>
  <c r="N57" i="5"/>
  <c r="P17" i="3"/>
  <c r="P31" i="3" s="1"/>
  <c r="H26" i="3"/>
  <c r="G28" i="3"/>
  <c r="G29" i="3"/>
  <c r="C29" i="3"/>
  <c r="G23" i="3"/>
  <c r="E26" i="3"/>
  <c r="G25" i="3"/>
  <c r="D26" i="3"/>
  <c r="G30" i="3"/>
  <c r="E27" i="3"/>
  <c r="H29" i="3"/>
  <c r="C26" i="3"/>
  <c r="D25" i="3"/>
  <c r="F25" i="3"/>
  <c r="E25" i="3"/>
  <c r="F28" i="3"/>
  <c r="K32" i="5"/>
  <c r="K33" i="5" s="1"/>
  <c r="C28" i="3"/>
  <c r="H17" i="3"/>
  <c r="E28" i="3"/>
  <c r="D28" i="3"/>
  <c r="H28" i="3"/>
  <c r="L32" i="5"/>
  <c r="L33" i="5" s="1"/>
  <c r="M32" i="5"/>
  <c r="M33" i="5" s="1"/>
  <c r="J32" i="5"/>
  <c r="J33" i="5" s="1"/>
  <c r="F29" i="3"/>
  <c r="D24" i="3"/>
  <c r="E29" i="3"/>
  <c r="F27" i="3"/>
  <c r="E30" i="3"/>
  <c r="L44" i="5" s="1"/>
  <c r="L45" i="5" s="1"/>
  <c r="H24" i="3"/>
  <c r="D30" i="3"/>
  <c r="K44" i="5" s="1"/>
  <c r="K45" i="5" s="1"/>
  <c r="C24" i="3"/>
  <c r="F30" i="3"/>
  <c r="M44" i="5" s="1"/>
  <c r="M45" i="5" s="1"/>
  <c r="C30" i="3"/>
  <c r="H22" i="3"/>
  <c r="F23" i="3"/>
  <c r="E22" i="3"/>
  <c r="L20" i="5" s="1"/>
  <c r="L21" i="5" s="1"/>
  <c r="E23" i="3"/>
  <c r="F22" i="3"/>
  <c r="M20" i="5" s="1"/>
  <c r="M21" i="5" s="1"/>
  <c r="D23" i="3"/>
  <c r="C22" i="3"/>
  <c r="J20" i="5" s="1"/>
  <c r="D27" i="3"/>
  <c r="D22" i="3"/>
  <c r="K20" i="5" s="1"/>
  <c r="K21" i="5" s="1"/>
  <c r="F26" i="3"/>
  <c r="C27" i="3"/>
  <c r="C23" i="3"/>
  <c r="T55" i="3" l="1"/>
  <c r="T25" i="3"/>
  <c r="X61" i="3"/>
  <c r="X31" i="3"/>
  <c r="V26" i="3"/>
  <c r="V56" i="3"/>
  <c r="U59" i="3"/>
  <c r="U29" i="3"/>
  <c r="V58" i="3"/>
  <c r="V28" i="3"/>
  <c r="S54" i="3"/>
  <c r="S24" i="3"/>
  <c r="V57" i="3"/>
  <c r="V27" i="3"/>
  <c r="W30" i="3"/>
  <c r="W60" i="3"/>
  <c r="S23" i="3"/>
  <c r="S53" i="3"/>
  <c r="S56" i="3"/>
  <c r="S26" i="3"/>
  <c r="V60" i="3"/>
  <c r="V30" i="3"/>
  <c r="T56" i="3"/>
  <c r="T26" i="3"/>
  <c r="V54" i="3"/>
  <c r="V24" i="3"/>
  <c r="U58" i="3"/>
  <c r="U28" i="3"/>
  <c r="W54" i="3"/>
  <c r="W24" i="3"/>
  <c r="S55" i="3"/>
  <c r="S25" i="3"/>
  <c r="U24" i="3"/>
  <c r="U54" i="3"/>
  <c r="V29" i="3"/>
  <c r="V59" i="3"/>
  <c r="S57" i="3"/>
  <c r="S27" i="3"/>
  <c r="V25" i="3"/>
  <c r="V55" i="3"/>
  <c r="S30" i="3"/>
  <c r="S60" i="3"/>
  <c r="U30" i="3"/>
  <c r="U60" i="3"/>
  <c r="U22" i="3"/>
  <c r="U52" i="3"/>
  <c r="U53" i="3"/>
  <c r="U23" i="3"/>
  <c r="W25" i="3"/>
  <c r="W55" i="3"/>
  <c r="T53" i="3"/>
  <c r="T23" i="3"/>
  <c r="U26" i="3"/>
  <c r="U56" i="3"/>
  <c r="T29" i="3"/>
  <c r="T59" i="3"/>
  <c r="W23" i="3"/>
  <c r="W53" i="3"/>
  <c r="S59" i="3"/>
  <c r="S29" i="3"/>
  <c r="S52" i="3"/>
  <c r="S22" i="3"/>
  <c r="W56" i="3"/>
  <c r="W26" i="3"/>
  <c r="W28" i="3"/>
  <c r="W58" i="3"/>
  <c r="V52" i="3"/>
  <c r="V22" i="3"/>
  <c r="W52" i="3"/>
  <c r="W22" i="3"/>
  <c r="U55" i="3"/>
  <c r="U25" i="3"/>
  <c r="W29" i="3"/>
  <c r="W59" i="3"/>
  <c r="T28" i="3"/>
  <c r="T58" i="3"/>
  <c r="T22" i="3"/>
  <c r="T52" i="3"/>
  <c r="W27" i="3"/>
  <c r="W57" i="3"/>
  <c r="T57" i="3"/>
  <c r="T27" i="3"/>
  <c r="V53" i="3"/>
  <c r="V23" i="3"/>
  <c r="S58" i="3"/>
  <c r="S28" i="3"/>
  <c r="T24" i="3"/>
  <c r="T54" i="3"/>
  <c r="U57" i="3"/>
  <c r="U27" i="3"/>
  <c r="T30" i="3"/>
  <c r="T60" i="3"/>
  <c r="O31" i="3"/>
  <c r="K31" i="3"/>
  <c r="M31" i="3"/>
  <c r="L31" i="3"/>
  <c r="N31" i="3"/>
  <c r="N33" i="5"/>
  <c r="J21" i="5"/>
  <c r="N21" i="5"/>
  <c r="J44" i="5"/>
  <c r="F31" i="3"/>
  <c r="M7" i="5" s="1"/>
  <c r="M8" i="5" s="1"/>
  <c r="G31" i="3"/>
  <c r="C31" i="3"/>
  <c r="H31" i="3"/>
  <c r="D31" i="3"/>
  <c r="E31" i="3"/>
  <c r="V61" i="3" l="1"/>
  <c r="V31" i="3"/>
  <c r="W61" i="3"/>
  <c r="W31" i="3"/>
  <c r="T61" i="3"/>
  <c r="T31" i="3"/>
  <c r="U31" i="3"/>
  <c r="U61" i="3"/>
  <c r="S31" i="3"/>
  <c r="S61" i="3"/>
  <c r="N7" i="5"/>
  <c r="N8" i="5" s="1"/>
  <c r="J45" i="5"/>
  <c r="N45" i="5"/>
  <c r="L7" i="5"/>
  <c r="L8" i="5" s="1"/>
  <c r="L11" i="5"/>
  <c r="K7" i="5"/>
  <c r="K8" i="5" s="1"/>
  <c r="K11" i="5"/>
  <c r="N11" i="5"/>
  <c r="J7" i="5"/>
  <c r="J8" i="5" s="1"/>
  <c r="M11" i="5"/>
  <c r="N12" i="5" l="1"/>
  <c r="G18" i="5" s="1"/>
  <c r="N48" i="5"/>
  <c r="N49" i="5" s="1"/>
  <c r="G27" i="5" s="1"/>
  <c r="M48" i="5"/>
  <c r="M49" i="5" s="1"/>
  <c r="F27" i="5" s="1"/>
  <c r="M60" i="5"/>
  <c r="M61" i="5" s="1"/>
  <c r="M12" i="5"/>
  <c r="F18" i="5" s="1"/>
  <c r="M24" i="5"/>
  <c r="M36" i="5"/>
  <c r="K24" i="5"/>
  <c r="K25" i="5" s="1"/>
  <c r="D19" i="5" s="1"/>
  <c r="K48" i="5"/>
  <c r="K49" i="5" s="1"/>
  <c r="D27" i="5" s="1"/>
  <c r="K60" i="5"/>
  <c r="K61" i="5" s="1"/>
  <c r="K12" i="5"/>
  <c r="D18" i="5" s="1"/>
  <c r="K36" i="5"/>
  <c r="K37" i="5" s="1"/>
  <c r="L24" i="5"/>
  <c r="L25" i="5" s="1"/>
  <c r="E19" i="5" s="1"/>
  <c r="L60" i="5"/>
  <c r="L61" i="5" s="1"/>
  <c r="L12" i="5"/>
  <c r="E18" i="5" s="1"/>
  <c r="L36" i="5"/>
  <c r="L37" i="5" s="1"/>
  <c r="L48" i="5"/>
  <c r="L49" i="5" s="1"/>
  <c r="E27" i="5" s="1"/>
  <c r="D26" i="5" l="1"/>
  <c r="D25" i="5"/>
  <c r="D24" i="5"/>
  <c r="E24" i="5"/>
  <c r="E26" i="5"/>
  <c r="E25" i="5"/>
  <c r="N37" i="5"/>
  <c r="M37" i="5"/>
  <c r="N25" i="5"/>
  <c r="G19" i="5" s="1"/>
  <c r="M25" i="5"/>
  <c r="F19" i="5" s="1"/>
  <c r="G25" i="5" l="1"/>
  <c r="G26" i="5"/>
  <c r="G24" i="5"/>
  <c r="F26" i="5"/>
  <c r="F24" i="5"/>
  <c r="F25" i="5"/>
</calcChain>
</file>

<file path=xl/sharedStrings.xml><?xml version="1.0" encoding="utf-8"?>
<sst xmlns="http://schemas.openxmlformats.org/spreadsheetml/2006/main" count="520" uniqueCount="195">
  <si>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</si>
  <si>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</si>
  <si>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</si>
  <si>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</si>
  <si>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</si>
  <si>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</si>
  <si>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</si>
  <si>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</si>
  <si>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</si>
  <si>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</si>
  <si>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</si>
  <si>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</si>
  <si>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</si>
  <si>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</si>
  <si>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</si>
  <si>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</si>
  <si>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</si>
  <si>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</si>
  <si>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</si>
  <si>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</si>
  <si>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</si>
  <si>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</si>
  <si>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</si>
  <si>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</si>
  <si>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</si>
  <si>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</si>
  <si>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</si>
  <si>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</si>
  <si>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</si>
  <si>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</si>
  <si>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</si>
  <si>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</si>
  <si>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</si>
  <si>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</si>
  <si>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</si>
  <si>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</si>
  <si>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</si>
  <si>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</si>
  <si>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</si>
  <si>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</si>
  <si>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</si>
  <si>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</si>
  <si>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</si>
  <si>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</si>
  <si>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</si>
  <si>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</si>
  <si>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</si>
  <si>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</si>
  <si>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</si>
  <si>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</si>
  <si>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</si>
  <si>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</si>
  <si>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</si>
  <si>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</si>
  <si>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</si>
  <si>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</si>
  <si>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</si>
  <si>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</si>
  <si>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</si>
  <si>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</si>
  <si>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</si>
  <si>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</si>
  <si>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</si>
  <si>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Id</t>
  </si>
  <si>
    <t>Id2</t>
  </si>
  <si>
    <t>Geography</t>
  </si>
  <si>
    <t>Estimate; Total:</t>
  </si>
  <si>
    <t>Margin of Error; Total:</t>
  </si>
  <si>
    <t>Estimate; Total: - No vehicle available</t>
  </si>
  <si>
    <t>Margin of Error; Total: - No vehicle available</t>
  </si>
  <si>
    <t>Estimate; Total: - 1 vehicle available</t>
  </si>
  <si>
    <t>Margin of Error; Total: - 1 vehicle available</t>
  </si>
  <si>
    <t>Estimate; Total: - 2 vehicles available</t>
  </si>
  <si>
    <t>Margin of Error; Total: - 2 vehicles available</t>
  </si>
  <si>
    <t>Estimate; Total: - 3 vehicles available</t>
  </si>
  <si>
    <t>Margin of Error; Total: - 3 vehicles available</t>
  </si>
  <si>
    <t>Estimate; Total: - 4 or more vehicles available</t>
  </si>
  <si>
    <t>Margin of Error; Total: - 4 or more vehicles available</t>
  </si>
  <si>
    <t>Estimate; Total: - 1-person household:</t>
  </si>
  <si>
    <t>Margin of Error; Total: - 1-person household:</t>
  </si>
  <si>
    <t>Estimate; Total: - 1-person household: - No vehicle available</t>
  </si>
  <si>
    <t>Margin of Error; Total: - 1-person household: - No vehicle available</t>
  </si>
  <si>
    <t>Estimate; Total: - 1-person household: - 1 vehicle available</t>
  </si>
  <si>
    <t>Margin of Error; Total: - 1-person household: - 1 vehicle available</t>
  </si>
  <si>
    <t>Estimate; Total: - 1-person household: - 2 vehicles available</t>
  </si>
  <si>
    <t>Margin of Error; Total: - 1-person household: - 2 vehicles available</t>
  </si>
  <si>
    <t>Estimate; Total: - 1-person household: - 3 vehicles available</t>
  </si>
  <si>
    <t>Margin of Error; Total: - 1-person household: - 3 vehicles available</t>
  </si>
  <si>
    <t>Estimate; Total: - 1-person household: - 4 or more vehicles available</t>
  </si>
  <si>
    <t>Margin of Error; Total: - 1-person household: - 4 or more vehicles available</t>
  </si>
  <si>
    <t>Estimate; Total: - 2-person household:</t>
  </si>
  <si>
    <t>Margin of Error; Total: - 2-person household:</t>
  </si>
  <si>
    <t>Estimate; Total: - 2-person household: - No vehicle available</t>
  </si>
  <si>
    <t>Margin of Error; Total: - 2-person household: - No vehicle available</t>
  </si>
  <si>
    <t>Estimate; Total: - 2-person household: - 1 vehicle available</t>
  </si>
  <si>
    <t>Margin of Error; Total: - 2-person household: - 1 vehicle available</t>
  </si>
  <si>
    <t>Estimate; Total: - 2-person household: - 2 vehicles available</t>
  </si>
  <si>
    <t>Margin of Error; Total: - 2-person household: - 2 vehicles available</t>
  </si>
  <si>
    <t>Estimate; Total: - 2-person household: - 3 vehicles available</t>
  </si>
  <si>
    <t>Margin of Error; Total: - 2-person household: - 3 vehicles available</t>
  </si>
  <si>
    <t>Estimate; Total: - 2-person household: - 4 or more vehicles available</t>
  </si>
  <si>
    <t>Margin of Error; Total: - 2-person household: - 4 or more vehicles available</t>
  </si>
  <si>
    <t>Estimate; Total: - 3-person household:</t>
  </si>
  <si>
    <t>Margin of Error; Total: - 3-person household:</t>
  </si>
  <si>
    <t>Estimate; Total: - 3-person household: - No vehicle available</t>
  </si>
  <si>
    <t>Margin of Error; Total: - 3-person household: - No vehicle available</t>
  </si>
  <si>
    <t>Estimate; Total: - 3-person household: - 1 vehicle available</t>
  </si>
  <si>
    <t>Margin of Error; Total: - 3-person household: - 1 vehicle available</t>
  </si>
  <si>
    <t>Estimate; Total: - 3-person household: - 2 vehicles available</t>
  </si>
  <si>
    <t>Margin of Error; Total: - 3-person household: - 2 vehicles available</t>
  </si>
  <si>
    <t>Estimate; Total: - 3-person household: - 3 vehicles available</t>
  </si>
  <si>
    <t>Margin of Error; Total: - 3-person household: - 3 vehicles available</t>
  </si>
  <si>
    <t>Estimate; Total: - 3-person household: - 4 or more vehicles available</t>
  </si>
  <si>
    <t>Margin of Error; Total: - 3-person household: - 4 or more vehicles available</t>
  </si>
  <si>
    <t>Estimate; Total: - 4-or-more-person household:</t>
  </si>
  <si>
    <t>Margin of Error; Total: - 4-or-more-person household:</t>
  </si>
  <si>
    <t>Estimate; Total: - 4-or-more-person household: - No vehicle available</t>
  </si>
  <si>
    <t>Margin of Error; Total: - 4-or-more-person household: - No vehicle available</t>
  </si>
  <si>
    <t>Estimate; Total: - 4-or-more-person household: - 1 vehicle available</t>
  </si>
  <si>
    <t>Margin of Error; Total: - 4-or-more-person household: - 1 vehicle available</t>
  </si>
  <si>
    <t>Estimate; Total: - 4-or-more-person household: - 2 vehicles available</t>
  </si>
  <si>
    <t>Margin of Error; Total: - 4-or-more-person household: - 2 vehicles available</t>
  </si>
  <si>
    <t>Estimate; Total: - 4-or-more-person household: - 3 vehicles available</t>
  </si>
  <si>
    <t>Margin of Error; Total: - 4-or-more-person household: - 3 vehicles available</t>
  </si>
  <si>
    <t>Estimate; Total: - 4-or-more-person household: - 4 or more vehicles available</t>
  </si>
  <si>
    <t>Margin of Error; Total: - 4-or-more-person household: - 4 or more vehicles available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</si>
  <si>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</si>
  <si>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</si>
  <si>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</si>
  <si>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</si>
  <si>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</si>
  <si>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</si>
  <si>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</si>
  <si>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</si>
  <si>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</si>
  <si>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</si>
  <si>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</si>
  <si>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</si>
  <si>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</si>
  <si>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</si>
  <si>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</si>
  <si>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</si>
  <si>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</si>
  <si>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</si>
  <si>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Source: ACS_16_5YR_B08201.zip\ACS_16_5YR_B08201_with_ann.csv</t>
  </si>
  <si>
    <t>San Francisco</t>
  </si>
  <si>
    <t>San Mateo</t>
  </si>
  <si>
    <t>Santa Clara</t>
  </si>
  <si>
    <t>Alameda</t>
  </si>
  <si>
    <t>Contra Costa</t>
  </si>
  <si>
    <t>Solano</t>
  </si>
  <si>
    <t>Napa</t>
  </si>
  <si>
    <t>Sonoma</t>
  </si>
  <si>
    <t>Marin</t>
  </si>
  <si>
    <t>Total</t>
  </si>
  <si>
    <t>County</t>
  </si>
  <si>
    <t>Number of Vehicles</t>
  </si>
  <si>
    <t>Download at https://factfinder.census.gov/bkmk/table/1.0/en/ACS/16_5YR/B08201/0500000US06001|0500000US06013|0500000US06041|0500000US06055|0500000US06075|0500000US06081|0500000US06085|0500000US06095|0500000US06097</t>
  </si>
  <si>
    <t xml:space="preserve">B08201
HOUSEHOLD SIZE BY VEHICLES AVAILABLE
Universe: Households
Source:  U.S. Census Bureau, 2012-2016 American Community Survey 5-Year Estimates
</t>
  </si>
  <si>
    <t>COUNTY</t>
  </si>
  <si>
    <t>county_name</t>
  </si>
  <si>
    <t>Old Constants</t>
  </si>
  <si>
    <t>0_car</t>
  </si>
  <si>
    <t>1_car</t>
  </si>
  <si>
    <t>2_cars</t>
  </si>
  <si>
    <t>3_cars</t>
  </si>
  <si>
    <t>4+_cars</t>
  </si>
  <si>
    <t>Constant</t>
  </si>
  <si>
    <t>Observed Share</t>
  </si>
  <si>
    <t>San Francisco county</t>
  </si>
  <si>
    <t>Modeled Share</t>
  </si>
  <si>
    <t>San Mateo county</t>
  </si>
  <si>
    <t>Difference</t>
  </si>
  <si>
    <t>Santa Clara county</t>
  </si>
  <si>
    <t>% Difference</t>
  </si>
  <si>
    <t>Alameda county</t>
  </si>
  <si>
    <t>Contra Costa county</t>
  </si>
  <si>
    <t>Solano county</t>
  </si>
  <si>
    <t>Napa county</t>
  </si>
  <si>
    <t>Sonoma county</t>
  </si>
  <si>
    <t>Marin county</t>
  </si>
  <si>
    <t>Change</t>
  </si>
  <si>
    <t>New Constants</t>
  </si>
  <si>
    <t>Sonoma + Napa + Solano</t>
  </si>
  <si>
    <t>4+</t>
  </si>
  <si>
    <t>Dampening</t>
  </si>
  <si>
    <t>Existing Constant</t>
  </si>
  <si>
    <t>New Constant</t>
  </si>
  <si>
    <t>Source: ACS_17_5YR_B08201.zip\ACS_17_5YR_B08201_with_ann.csv</t>
  </si>
  <si>
    <t>Download at https://factfinder.census.gov/bkmk/table/1.0/en/ACS/17_5YR/B08201/0500000US06001|0500000US06013|0500000US06041|0500000US06055|0500000US06075|0500000US06081|0500000US06085|0500000US06095|0500000US06097</t>
  </si>
  <si>
    <t>ACS 2012-2016, Table B08201: Household Size by Vehicles Available (Universe, Households)</t>
  </si>
  <si>
    <t>ACS 2013-2017, Table B08201: Household Size by Vehicles Available (Universe, Households)</t>
  </si>
  <si>
    <t>2015 Model Data</t>
  </si>
  <si>
    <t>Model Share minus Observed Share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</si>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</sst>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%_);[Red]_(* \-#,##0.0%_);_(* &quot;-&quot;??_);_(@_)"/>
    <numFmt numFmtId="167" formatCode="0.0000;[Red]\-0.0000"/>
    <numFmt numFmtId="168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CFDD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10" xfId="0" applyFont="1" applyBorder="1"/>
    <xf numFmtId="0" fontId="21" fillId="0" borderId="11" xfId="0" applyFont="1" applyBorder="1" applyAlignment="1">
      <alignment horizontal="right"/>
    </xf>
    <xf numFmtId="0" fontId="21" fillId="0" borderId="0" xfId="0" applyFont="1"/>
    <xf numFmtId="0" fontId="21" fillId="0" borderId="12" xfId="0" applyFont="1" applyBorder="1"/>
    <xf numFmtId="3" fontId="18" fillId="0" borderId="0" xfId="0" applyNumberFormat="1" applyFont="1"/>
    <xf numFmtId="3" fontId="18" fillId="0" borderId="12" xfId="0" applyNumberFormat="1" applyFont="1" applyBorder="1"/>
    <xf numFmtId="165" fontId="18" fillId="0" borderId="0" xfId="1" applyNumberFormat="1" applyFont="1"/>
    <xf numFmtId="164" fontId="18" fillId="0" borderId="0" xfId="2" applyNumberFormat="1" applyFont="1"/>
    <xf numFmtId="164" fontId="18" fillId="0" borderId="12" xfId="2" applyNumberFormat="1" applyFont="1" applyBorder="1"/>
    <xf numFmtId="0" fontId="20" fillId="0" borderId="0" xfId="0" applyFont="1"/>
    <xf numFmtId="166" fontId="22" fillId="0" borderId="0" xfId="1" applyNumberFormat="1" applyFont="1"/>
    <xf numFmtId="0" fontId="22" fillId="0" borderId="0" xfId="0" applyFont="1"/>
    <xf numFmtId="166" fontId="22" fillId="0" borderId="12" xfId="1" applyNumberFormat="1" applyFont="1" applyBorder="1"/>
    <xf numFmtId="0" fontId="18" fillId="0" borderId="12" xfId="0" applyFont="1" applyBorder="1" applyAlignment="1">
      <alignment horizontal="right"/>
    </xf>
    <xf numFmtId="0" fontId="18" fillId="0" borderId="12" xfId="0" applyFont="1" applyBorder="1"/>
    <xf numFmtId="0" fontId="18" fillId="0" borderId="0" xfId="0" applyFont="1" applyAlignment="1">
      <alignment horizontal="right"/>
    </xf>
    <xf numFmtId="167" fontId="18" fillId="0" borderId="0" xfId="0" applyNumberFormat="1" applyFont="1"/>
    <xf numFmtId="167" fontId="18" fillId="0" borderId="12" xfId="0" applyNumberFormat="1" applyFont="1" applyBorder="1"/>
    <xf numFmtId="0" fontId="18" fillId="0" borderId="13" xfId="0" applyFont="1" applyBorder="1"/>
    <xf numFmtId="167" fontId="18" fillId="0" borderId="13" xfId="0" applyNumberFormat="1" applyFont="1" applyBorder="1"/>
    <xf numFmtId="1" fontId="18" fillId="0" borderId="0" xfId="0" applyNumberFormat="1" applyFont="1" applyAlignment="1">
      <alignment horizontal="right"/>
    </xf>
    <xf numFmtId="1" fontId="18" fillId="0" borderId="13" xfId="0" applyNumberFormat="1" applyFont="1" applyBorder="1"/>
    <xf numFmtId="1" fontId="18" fillId="0" borderId="12" xfId="0" applyNumberFormat="1" applyFont="1" applyBorder="1" applyAlignment="1">
      <alignment horizontal="right"/>
    </xf>
    <xf numFmtId="0" fontId="23" fillId="0" borderId="0" xfId="0" applyFont="1"/>
    <xf numFmtId="3" fontId="18" fillId="0" borderId="13" xfId="0" applyNumberFormat="1" applyFont="1" applyBorder="1"/>
    <xf numFmtId="0" fontId="22" fillId="0" borderId="13" xfId="0" applyFont="1" applyBorder="1"/>
    <xf numFmtId="0" fontId="22" fillId="0" borderId="0" xfId="0" applyFont="1" applyAlignment="1">
      <alignment horizontal="left"/>
    </xf>
    <xf numFmtId="0" fontId="22" fillId="0" borderId="12" xfId="0" applyFont="1" applyBorder="1"/>
    <xf numFmtId="2" fontId="18" fillId="33" borderId="0" xfId="0" applyNumberFormat="1" applyFont="1" applyFill="1"/>
    <xf numFmtId="168" fontId="22" fillId="0" borderId="0" xfId="0" applyNumberFormat="1" applyFont="1" applyAlignment="1">
      <alignment horizontal="right" vertical="center"/>
    </xf>
    <xf numFmtId="168" fontId="22" fillId="0" borderId="12" xfId="0" applyNumberFormat="1" applyFont="1" applyBorder="1" applyAlignment="1">
      <alignment horizontal="right" vertical="center"/>
    </xf>
    <xf numFmtId="0" fontId="18" fillId="34" borderId="0" xfId="0" applyFont="1" applyFill="1"/>
    <xf numFmtId="0" fontId="24" fillId="0" borderId="0" xfId="0" applyFont="1"/>
    <xf numFmtId="0" fontId="24" fillId="34" borderId="0" xfId="0" applyFont="1" applyFill="1"/>
    <xf numFmtId="164" fontId="18" fillId="0" borderId="13" xfId="0" applyNumberFormat="1" applyFont="1" applyBorder="1"/>
    <xf numFmtId="164" fontId="18" fillId="0" borderId="0" xfId="0" applyNumberFormat="1" applyFont="1"/>
    <xf numFmtId="164" fontId="18" fillId="0" borderId="12" xfId="0" applyNumberFormat="1" applyFont="1" applyBorder="1"/>
    <xf numFmtId="164" fontId="18" fillId="0" borderId="0" xfId="1" applyNumberFormat="1" applyFont="1"/>
    <xf numFmtId="0" fontId="20" fillId="0" borderId="10" xfId="0" applyFont="1" applyBorder="1" applyAlignment="1">
      <alignment horizontal="center"/>
    </xf>
    <xf numFmtId="0" fontId="18" fillId="0" borderId="0" xfId="0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8"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</dxfs>
  <tableStyles count="0" defaultTableStyle="TableStyleMedium2" defaultPivotStyle="PivotStyleLight16"/>
  <colors>
    <mruColors>
      <color rgb="FFFC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Automobile Ownership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60075405074147E-2"/>
          <c:y val="7.4725745063474597E-2"/>
          <c:w val="0.80403413920720523"/>
          <c:h val="0.8284201278502652"/>
        </c:manualLayout>
      </c:layout>
      <c:barChart>
        <c:barDir val="col"/>
        <c:grouping val="percentStacked"/>
        <c:varyColors val="0"/>
        <c:ser>
          <c:idx val="0"/>
          <c:order val="0"/>
          <c:tx>
            <c:v>0 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summary!$C$8:$C$16</c:f>
              <c:numCache>
                <c:formatCode>#,##0</c:formatCode>
                <c:ptCount val="9"/>
                <c:pt idx="0">
                  <c:v>108391</c:v>
                </c:pt>
                <c:pt idx="1">
                  <c:v>13930</c:v>
                </c:pt>
                <c:pt idx="2">
                  <c:v>32123</c:v>
                </c:pt>
                <c:pt idx="3">
                  <c:v>56950</c:v>
                </c:pt>
                <c:pt idx="4">
                  <c:v>22860</c:v>
                </c:pt>
                <c:pt idx="5">
                  <c:v>8323</c:v>
                </c:pt>
                <c:pt idx="6">
                  <c:v>2480</c:v>
                </c:pt>
                <c:pt idx="7">
                  <c:v>9138</c:v>
                </c:pt>
                <c:pt idx="8">
                  <c:v>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A-4728-9028-9589C23449DF}"/>
            </c:ext>
          </c:extLst>
        </c:ser>
        <c:ser>
          <c:idx val="1"/>
          <c:order val="1"/>
          <c:tx>
            <c:v>1 Observed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summary!$D$8:$D$16</c:f>
              <c:numCache>
                <c:formatCode>#,##0</c:formatCode>
                <c:ptCount val="9"/>
                <c:pt idx="0">
                  <c:v>146798</c:v>
                </c:pt>
                <c:pt idx="1">
                  <c:v>79271</c:v>
                </c:pt>
                <c:pt idx="2">
                  <c:v>174626</c:v>
                </c:pt>
                <c:pt idx="3">
                  <c:v>184473</c:v>
                </c:pt>
                <c:pt idx="4">
                  <c:v>108928</c:v>
                </c:pt>
                <c:pt idx="5">
                  <c:v>40892</c:v>
                </c:pt>
                <c:pt idx="6">
                  <c:v>14182</c:v>
                </c:pt>
                <c:pt idx="7">
                  <c:v>59164</c:v>
                </c:pt>
                <c:pt idx="8">
                  <c:v>34511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A-4728-9028-9589C23449DF}"/>
            </c:ext>
          </c:extLst>
        </c:ser>
        <c:ser>
          <c:idx val="2"/>
          <c:order val="2"/>
          <c:tx>
            <c:v>2 Observed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summary!$E$8:$E$16</c:f>
              <c:numCache>
                <c:formatCode>#,##0</c:formatCode>
                <c:ptCount val="9"/>
                <c:pt idx="0">
                  <c:v>75554</c:v>
                </c:pt>
                <c:pt idx="1">
                  <c:v>102780</c:v>
                </c:pt>
                <c:pt idx="2">
                  <c:v>257002</c:v>
                </c:pt>
                <c:pt idx="3">
                  <c:v>203164</c:v>
                </c:pt>
                <c:pt idx="4">
                  <c:v>154257</c:v>
                </c:pt>
                <c:pt idx="5">
                  <c:v>54517</c:v>
                </c:pt>
                <c:pt idx="6">
                  <c:v>18958</c:v>
                </c:pt>
                <c:pt idx="7">
                  <c:v>73175</c:v>
                </c:pt>
                <c:pt idx="8">
                  <c:v>42272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A-4728-9028-9589C23449DF}"/>
            </c:ext>
          </c:extLst>
        </c:ser>
        <c:ser>
          <c:idx val="3"/>
          <c:order val="3"/>
          <c:tx>
            <c:v>3 Observed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summary!$F$8:$F$16</c:f>
              <c:numCache>
                <c:formatCode>#,##0</c:formatCode>
                <c:ptCount val="9"/>
                <c:pt idx="0">
                  <c:v>19037</c:v>
                </c:pt>
                <c:pt idx="1">
                  <c:v>42404</c:v>
                </c:pt>
                <c:pt idx="2">
                  <c:v>105368</c:v>
                </c:pt>
                <c:pt idx="3">
                  <c:v>81305</c:v>
                </c:pt>
                <c:pt idx="4">
                  <c:v>67961</c:v>
                </c:pt>
                <c:pt idx="5">
                  <c:v>27375</c:v>
                </c:pt>
                <c:pt idx="6">
                  <c:v>9051</c:v>
                </c:pt>
                <c:pt idx="7">
                  <c:v>31295</c:v>
                </c:pt>
                <c:pt idx="8">
                  <c:v>15851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A-4728-9028-9589C23449DF}"/>
            </c:ext>
          </c:extLst>
        </c:ser>
        <c:ser>
          <c:idx val="4"/>
          <c:order val="4"/>
          <c:tx>
            <c:v>4+ Observed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summary!$G$8:$G$16</c:f>
              <c:numCache>
                <c:formatCode>#,##0</c:formatCode>
                <c:ptCount val="9"/>
                <c:pt idx="0">
                  <c:v>7017</c:v>
                </c:pt>
                <c:pt idx="1">
                  <c:v>22625</c:v>
                </c:pt>
                <c:pt idx="2">
                  <c:v>57460</c:v>
                </c:pt>
                <c:pt idx="3">
                  <c:v>38401</c:v>
                </c:pt>
                <c:pt idx="4">
                  <c:v>33534</c:v>
                </c:pt>
                <c:pt idx="5">
                  <c:v>14208</c:v>
                </c:pt>
                <c:pt idx="6">
                  <c:v>4704</c:v>
                </c:pt>
                <c:pt idx="7">
                  <c:v>16271</c:v>
                </c:pt>
                <c:pt idx="8">
                  <c:v>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-434875320"/>
        <c:axId val="-434874536"/>
      </c:barChart>
      <c:barChart>
        <c:barDir val="col"/>
        <c:grouping val="percentStacked"/>
        <c:varyColors val="0"/>
        <c:ser>
          <c:idx val="5"/>
          <c:order val="5"/>
          <c:tx>
            <c:v>0 Modeled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summary!$J$8:$J$16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summary!$K$8:$K$16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A-4728-9028-9589C23449DF}"/>
            </c:ext>
          </c:extLst>
        </c:ser>
        <c:ser>
          <c:idx val="6"/>
          <c:order val="6"/>
          <c:tx>
            <c:v>1 Modeled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summary!$L$8:$L$16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A-4728-9028-9589C23449DF}"/>
            </c:ext>
          </c:extLst>
        </c:ser>
        <c:ser>
          <c:idx val="7"/>
          <c:order val="7"/>
          <c:tx>
            <c:v>2 Modeled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val>
            <c:numRef>
              <c:f>summary!$M$8:$M$16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A-4728-9028-9589C23449DF}"/>
            </c:ext>
          </c:extLst>
        </c:ser>
        <c:ser>
          <c:idx val="8"/>
          <c:order val="8"/>
          <c:tx>
            <c:v>3 Modeled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summary!$N$8:$N$16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A-4728-9028-9589C23449DF}"/>
            </c:ext>
          </c:extLst>
        </c:ser>
        <c:ser>
          <c:idx val="9"/>
          <c:order val="9"/>
          <c:tx>
            <c:v>4+ Modeled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summary!$O$8:$O$16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434873752"/>
        <c:axId val="-434874144"/>
      </c:barChart>
      <c:catAx>
        <c:axId val="-4348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4536"/>
        <c:crosses val="autoZero"/>
        <c:auto val="1"/>
        <c:lblAlgn val="ctr"/>
        <c:lblOffset val="100"/>
        <c:noMultiLvlLbl val="0"/>
      </c:catAx>
      <c:valAx>
        <c:axId val="-4348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5320"/>
        <c:crosses val="autoZero"/>
        <c:crossBetween val="between"/>
      </c:valAx>
      <c:valAx>
        <c:axId val="-43487414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-434873752"/>
        <c:crosses val="max"/>
        <c:crossBetween val="between"/>
      </c:valAx>
      <c:catAx>
        <c:axId val="-434873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48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2967497518873"/>
          <c:y val="0.42458243067797186"/>
          <c:w val="0.11490218009701457"/>
          <c:h val="0.13288387759168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el-model-one-calib1.5.2/model-files/model/AutoOwnersh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uto ownership"/>
      <sheetName val="Auto Time"/>
      <sheetName val="Transit Time"/>
      <sheetName val="Walk Time"/>
      <sheetName val="Calibration"/>
      <sheetName val="Calibration (3 futures)"/>
    </sheetNames>
    <sheetDataSet>
      <sheetData sheetId="0" refreshError="1"/>
      <sheetData sheetId="1">
        <row r="53">
          <cell r="H53">
            <v>1.1128706549904406</v>
          </cell>
          <cell r="J53">
            <v>-1.262829694334757</v>
          </cell>
          <cell r="M53">
            <v>-3.3985810003028987</v>
          </cell>
          <cell r="Q53">
            <v>-5.3571199709700137</v>
          </cell>
        </row>
        <row r="54">
          <cell r="H54">
            <v>0.56063073772732686</v>
          </cell>
          <cell r="J54">
            <v>0.55153411191094204</v>
          </cell>
          <cell r="M54">
            <v>0.350838403703571</v>
          </cell>
          <cell r="Q54">
            <v>-0.25337040289458285</v>
          </cell>
        </row>
        <row r="55">
          <cell r="H55">
            <v>-0.5634652620087649</v>
          </cell>
          <cell r="J55">
            <v>-0.39739096404853719</v>
          </cell>
          <cell r="M55">
            <v>-0.20145009515535278</v>
          </cell>
          <cell r="Q55">
            <v>-6.2140580452059467E-2</v>
          </cell>
        </row>
        <row r="56">
          <cell r="H56">
            <v>-0.5634652620087649</v>
          </cell>
          <cell r="J56">
            <v>-0.39739096404853719</v>
          </cell>
          <cell r="M56">
            <v>-0.20145009515535278</v>
          </cell>
          <cell r="Q56">
            <v>-6.2140580452059467E-2</v>
          </cell>
        </row>
        <row r="57">
          <cell r="H57">
            <v>-0.5634652620087649</v>
          </cell>
          <cell r="J57">
            <v>-0.39739096404853719</v>
          </cell>
          <cell r="M57">
            <v>-0.20145009515535278</v>
          </cell>
          <cell r="Q57">
            <v>-6.2140580452059467E-2</v>
          </cell>
        </row>
        <row r="58">
          <cell r="H58">
            <v>-0.4199239375559411</v>
          </cell>
          <cell r="J58">
            <v>-0.18316132003964297</v>
          </cell>
          <cell r="M58">
            <v>-0.12420569703097233</v>
          </cell>
          <cell r="Q58">
            <v>-0.15034195392335276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2:X61"/>
  <sheetViews>
    <sheetView workbookViewId="0">
      <pane ySplit="3" topLeftCell="A4" activePane="bottomLeft" state="frozen"/>
      <selection pane="bottomLeft" activeCell="T33" sqref="T33"/>
    </sheetView>
  </sheetViews>
  <sheetFormatPr defaultRowHeight="12.75" x14ac:dyDescent="0.2"/>
  <cols>
    <col min="1" max="1" width="5" style="1" customWidth="1"/>
    <col min="2" max="2" width="14.5703125" style="1" customWidth="1"/>
    <col min="3" max="7" width="9.140625" style="1"/>
    <col min="8" max="8" width="10.85546875" style="1" customWidth="1"/>
    <col min="9" max="9" width="9.140625" style="1"/>
    <col min="10" max="10" width="14.5703125" style="1" customWidth="1"/>
    <col min="11" max="12" width="9.140625" style="1"/>
    <col min="13" max="13" width="10" style="1" customWidth="1"/>
    <col min="14" max="15" width="9.140625" style="1"/>
    <col min="16" max="16" width="10.28515625" style="1" customWidth="1"/>
    <col min="17" max="17" width="9.140625" style="1"/>
    <col min="18" max="18" width="13.140625" style="1" customWidth="1"/>
    <col min="19" max="16384" width="9.140625" style="1"/>
  </cols>
  <sheetData>
    <row r="2" spans="1:18" x14ac:dyDescent="0.2">
      <c r="A2" s="13"/>
      <c r="B2" s="13"/>
    </row>
    <row r="3" spans="1:18" x14ac:dyDescent="0.2">
      <c r="A3" s="36" t="s">
        <v>190</v>
      </c>
      <c r="J3" s="36" t="s">
        <v>192</v>
      </c>
      <c r="R3" s="36" t="s">
        <v>193</v>
      </c>
    </row>
    <row r="5" spans="1:18" x14ac:dyDescent="0.2">
      <c r="A5" s="13"/>
    </row>
    <row r="6" spans="1:18" ht="13.5" thickBot="1" x14ac:dyDescent="0.25">
      <c r="A6" s="13"/>
      <c r="B6" s="4" t="s">
        <v>155</v>
      </c>
      <c r="C6" s="42" t="s">
        <v>156</v>
      </c>
      <c r="D6" s="42"/>
      <c r="E6" s="42"/>
      <c r="F6" s="42"/>
      <c r="G6" s="42"/>
      <c r="H6" s="42"/>
      <c r="J6" s="4" t="s">
        <v>155</v>
      </c>
      <c r="K6" s="42" t="s">
        <v>156</v>
      </c>
      <c r="L6" s="42"/>
      <c r="M6" s="42"/>
      <c r="N6" s="42"/>
      <c r="O6" s="42"/>
      <c r="P6" s="42"/>
    </row>
    <row r="7" spans="1:18" x14ac:dyDescent="0.2">
      <c r="A7" s="13"/>
      <c r="C7" s="5">
        <v>0</v>
      </c>
      <c r="D7" s="5">
        <v>1</v>
      </c>
      <c r="E7" s="5">
        <v>2</v>
      </c>
      <c r="F7" s="5">
        <v>3</v>
      </c>
      <c r="G7" s="5" t="s">
        <v>184</v>
      </c>
      <c r="H7" s="5" t="s">
        <v>154</v>
      </c>
      <c r="K7" s="5">
        <v>0</v>
      </c>
      <c r="L7" s="5">
        <v>1</v>
      </c>
      <c r="M7" s="5">
        <v>2</v>
      </c>
      <c r="N7" s="5">
        <v>3</v>
      </c>
      <c r="O7" s="5" t="s">
        <v>184</v>
      </c>
      <c r="P7" s="5" t="s">
        <v>154</v>
      </c>
    </row>
    <row r="8" spans="1:18" x14ac:dyDescent="0.2">
      <c r="A8" s="13"/>
      <c r="B8" s="6" t="s">
        <v>145</v>
      </c>
      <c r="C8" s="8">
        <f>ACS_5YR_B08201!F$9</f>
        <v>108391</v>
      </c>
      <c r="D8" s="8">
        <f>ACS_5YR_B08201!H$9</f>
        <v>146798</v>
      </c>
      <c r="E8" s="8">
        <f>ACS_5YR_B08201!J$9</f>
        <v>75554</v>
      </c>
      <c r="F8" s="8">
        <f>ACS_5YR_B08201!L$9</f>
        <v>19037</v>
      </c>
      <c r="G8" s="8">
        <f>ACS_5YR_B08201!N$9</f>
        <v>7017</v>
      </c>
      <c r="H8" s="8">
        <f>SUM(C8:G8)</f>
        <v>356797</v>
      </c>
      <c r="J8" s="6" t="s">
        <v>145</v>
      </c>
      <c r="K8" s="28">
        <f>modeldata!C4</f>
        <v>1</v>
      </c>
      <c r="L8" s="28">
        <f>modeldata!D4</f>
        <v>1</v>
      </c>
      <c r="M8" s="28">
        <f>modeldata!E4</f>
        <v>1</v>
      </c>
      <c r="N8" s="28">
        <f>modeldata!F4</f>
        <v>1</v>
      </c>
      <c r="O8" s="28">
        <f>modeldata!G4</f>
        <v>1</v>
      </c>
      <c r="P8" s="8">
        <f>SUM(K8:O8)</f>
        <v>5</v>
      </c>
    </row>
    <row r="9" spans="1:18" x14ac:dyDescent="0.2">
      <c r="A9" s="13"/>
      <c r="B9" s="6" t="s">
        <v>146</v>
      </c>
      <c r="C9" s="8">
        <f>ACS_5YR_B08201!F$10</f>
        <v>13930</v>
      </c>
      <c r="D9" s="8">
        <f>ACS_5YR_B08201!H$10</f>
        <v>79271</v>
      </c>
      <c r="E9" s="8">
        <f>ACS_5YR_B08201!J$10</f>
        <v>102780</v>
      </c>
      <c r="F9" s="8">
        <f>ACS_5YR_B08201!L$10</f>
        <v>42404</v>
      </c>
      <c r="G9" s="8">
        <f>+ACS_5YR_B08201!N$10</f>
        <v>22625</v>
      </c>
      <c r="H9" s="8">
        <f t="shared" ref="H9:H16" si="0">SUM(C9:G9)</f>
        <v>261010</v>
      </c>
      <c r="J9" s="6" t="s">
        <v>146</v>
      </c>
      <c r="K9" s="8">
        <f>modeldata!C5</f>
        <v>1</v>
      </c>
      <c r="L9" s="8">
        <f>modeldata!D5</f>
        <v>1</v>
      </c>
      <c r="M9" s="8">
        <f>modeldata!E5</f>
        <v>1</v>
      </c>
      <c r="N9" s="8">
        <f>modeldata!F5</f>
        <v>1</v>
      </c>
      <c r="O9" s="8">
        <f>modeldata!G5</f>
        <v>1</v>
      </c>
      <c r="P9" s="8">
        <f t="shared" ref="P9:P16" si="1">SUM(K9:O9)</f>
        <v>5</v>
      </c>
    </row>
    <row r="10" spans="1:18" x14ac:dyDescent="0.2">
      <c r="A10" s="13"/>
      <c r="B10" s="6" t="s">
        <v>147</v>
      </c>
      <c r="C10" s="8">
        <f>ACS_5YR_B08201!F$11</f>
        <v>32123</v>
      </c>
      <c r="D10" s="8">
        <f>ACS_5YR_B08201!H$11</f>
        <v>174626</v>
      </c>
      <c r="E10" s="8">
        <f>ACS_5YR_B08201!J$11</f>
        <v>257002</v>
      </c>
      <c r="F10" s="8">
        <f>ACS_5YR_B08201!L$11</f>
        <v>105368</v>
      </c>
      <c r="G10" s="8">
        <f>+ACS_5YR_B08201!N$11</f>
        <v>57460</v>
      </c>
      <c r="H10" s="8">
        <f t="shared" si="0"/>
        <v>626579</v>
      </c>
      <c r="J10" s="6" t="s">
        <v>147</v>
      </c>
      <c r="K10" s="8">
        <f>modeldata!C6</f>
        <v>1</v>
      </c>
      <c r="L10" s="8">
        <f>modeldata!D6</f>
        <v>1</v>
      </c>
      <c r="M10" s="8">
        <f>modeldata!E6</f>
        <v>1</v>
      </c>
      <c r="N10" s="8">
        <f>modeldata!F6</f>
        <v>1</v>
      </c>
      <c r="O10" s="8">
        <f>modeldata!G6</f>
        <v>1</v>
      </c>
      <c r="P10" s="8">
        <f t="shared" si="1"/>
        <v>5</v>
      </c>
    </row>
    <row r="11" spans="1:18" x14ac:dyDescent="0.2">
      <c r="A11" s="13"/>
      <c r="B11" s="6" t="s">
        <v>148</v>
      </c>
      <c r="C11" s="8">
        <f>ACS_5YR_B08201!F$5</f>
        <v>56950</v>
      </c>
      <c r="D11" s="8">
        <f>ACS_5YR_B08201!H$5</f>
        <v>184473</v>
      </c>
      <c r="E11" s="8">
        <f>ACS_5YR_B08201!J$5</f>
        <v>203164</v>
      </c>
      <c r="F11" s="8">
        <f>ACS_5YR_B08201!L$5</f>
        <v>81305</v>
      </c>
      <c r="G11" s="8">
        <f>+ACS_5YR_B08201!N$5</f>
        <v>38401</v>
      </c>
      <c r="H11" s="8">
        <f t="shared" si="0"/>
        <v>564293</v>
      </c>
      <c r="J11" s="6" t="s">
        <v>148</v>
      </c>
      <c r="K11" s="8">
        <f>modeldata!C7</f>
        <v>1</v>
      </c>
      <c r="L11" s="8">
        <f>modeldata!D7</f>
        <v>1</v>
      </c>
      <c r="M11" s="8">
        <f>modeldata!E7</f>
        <v>1</v>
      </c>
      <c r="N11" s="8">
        <f>modeldata!F7</f>
        <v>1</v>
      </c>
      <c r="O11" s="8">
        <f>modeldata!G7</f>
        <v>1</v>
      </c>
      <c r="P11" s="8">
        <f t="shared" si="1"/>
        <v>5</v>
      </c>
    </row>
    <row r="12" spans="1:18" x14ac:dyDescent="0.2">
      <c r="A12" s="13"/>
      <c r="B12" s="6" t="s">
        <v>149</v>
      </c>
      <c r="C12" s="8">
        <f>ACS_5YR_B08201!F$6</f>
        <v>22860</v>
      </c>
      <c r="D12" s="8">
        <f>ACS_5YR_B08201!H$6</f>
        <v>108928</v>
      </c>
      <c r="E12" s="8">
        <f>ACS_5YR_B08201!J$6</f>
        <v>154257</v>
      </c>
      <c r="F12" s="8">
        <f>ACS_5YR_B08201!L$6</f>
        <v>67961</v>
      </c>
      <c r="G12" s="8">
        <f>+ACS_5YR_B08201!N$6</f>
        <v>33534</v>
      </c>
      <c r="H12" s="8">
        <f t="shared" si="0"/>
        <v>387540</v>
      </c>
      <c r="J12" s="6" t="s">
        <v>149</v>
      </c>
      <c r="K12" s="8">
        <f>modeldata!C8</f>
        <v>1</v>
      </c>
      <c r="L12" s="8">
        <f>modeldata!D8</f>
        <v>1</v>
      </c>
      <c r="M12" s="8">
        <f>modeldata!E8</f>
        <v>1</v>
      </c>
      <c r="N12" s="8">
        <f>modeldata!F8</f>
        <v>1</v>
      </c>
      <c r="O12" s="8">
        <f>modeldata!G8</f>
        <v>1</v>
      </c>
      <c r="P12" s="8">
        <f t="shared" si="1"/>
        <v>5</v>
      </c>
    </row>
    <row r="13" spans="1:18" x14ac:dyDescent="0.2">
      <c r="A13" s="13"/>
      <c r="B13" s="6" t="s">
        <v>150</v>
      </c>
      <c r="C13" s="8">
        <f>ACS_5YR_B08201!F$12</f>
        <v>8323</v>
      </c>
      <c r="D13" s="8">
        <f>ACS_5YR_B08201!H$12</f>
        <v>40892</v>
      </c>
      <c r="E13" s="8">
        <f>ACS_5YR_B08201!J$12</f>
        <v>54517</v>
      </c>
      <c r="F13" s="8">
        <f>ACS_5YR_B08201!L$12</f>
        <v>27375</v>
      </c>
      <c r="G13" s="8">
        <f>+ACS_5YR_B08201!N$12</f>
        <v>14208</v>
      </c>
      <c r="H13" s="8">
        <f t="shared" si="0"/>
        <v>145315</v>
      </c>
      <c r="J13" s="6" t="s">
        <v>150</v>
      </c>
      <c r="K13" s="8">
        <f>modeldata!C9</f>
        <v>1</v>
      </c>
      <c r="L13" s="8">
        <f>modeldata!D9</f>
        <v>1</v>
      </c>
      <c r="M13" s="8">
        <f>modeldata!E9</f>
        <v>1</v>
      </c>
      <c r="N13" s="8">
        <f>modeldata!F9</f>
        <v>1</v>
      </c>
      <c r="O13" s="8">
        <f>modeldata!G9</f>
        <v>1</v>
      </c>
      <c r="P13" s="8">
        <f t="shared" si="1"/>
        <v>5</v>
      </c>
    </row>
    <row r="14" spans="1:18" x14ac:dyDescent="0.2">
      <c r="A14" s="13"/>
      <c r="B14" s="6" t="s">
        <v>151</v>
      </c>
      <c r="C14" s="8">
        <f>ACS_5YR_B08201!F$8</f>
        <v>2480</v>
      </c>
      <c r="D14" s="8">
        <f>ACS_5YR_B08201!H$8</f>
        <v>14182</v>
      </c>
      <c r="E14" s="8">
        <f>ACS_5YR_B08201!J$8</f>
        <v>18958</v>
      </c>
      <c r="F14" s="8">
        <f>ACS_5YR_B08201!L$8</f>
        <v>9051</v>
      </c>
      <c r="G14" s="8">
        <f>+ACS_5YR_B08201!N$8</f>
        <v>4704</v>
      </c>
      <c r="H14" s="8">
        <f t="shared" si="0"/>
        <v>49375</v>
      </c>
      <c r="J14" s="6" t="s">
        <v>151</v>
      </c>
      <c r="K14" s="8">
        <f>modeldata!C10</f>
        <v>1</v>
      </c>
      <c r="L14" s="8">
        <f>modeldata!D10</f>
        <v>1</v>
      </c>
      <c r="M14" s="8">
        <f>modeldata!E10</f>
        <v>1</v>
      </c>
      <c r="N14" s="8">
        <f>modeldata!F10</f>
        <v>1</v>
      </c>
      <c r="O14" s="8">
        <f>modeldata!G10</f>
        <v>1</v>
      </c>
      <c r="P14" s="8">
        <f t="shared" si="1"/>
        <v>5</v>
      </c>
    </row>
    <row r="15" spans="1:18" x14ac:dyDescent="0.2">
      <c r="A15" s="13"/>
      <c r="B15" s="6" t="s">
        <v>152</v>
      </c>
      <c r="C15" s="8">
        <f>ACS_5YR_B08201!F$13</f>
        <v>9138</v>
      </c>
      <c r="D15" s="8">
        <f>ACS_5YR_B08201!H$13</f>
        <v>59164</v>
      </c>
      <c r="E15" s="8">
        <f>ACS_5YR_B08201!J$13</f>
        <v>73175</v>
      </c>
      <c r="F15" s="8">
        <f>ACS_5YR_B08201!L$13</f>
        <v>31295</v>
      </c>
      <c r="G15" s="8">
        <f>+ACS_5YR_B08201!N$13</f>
        <v>16271</v>
      </c>
      <c r="H15" s="8">
        <f t="shared" si="0"/>
        <v>189043</v>
      </c>
      <c r="J15" s="6" t="s">
        <v>152</v>
      </c>
      <c r="K15" s="8">
        <f>modeldata!C11</f>
        <v>1</v>
      </c>
      <c r="L15" s="8">
        <f>modeldata!D11</f>
        <v>1</v>
      </c>
      <c r="M15" s="8">
        <f>modeldata!E11</f>
        <v>1</v>
      </c>
      <c r="N15" s="8">
        <f>modeldata!F11</f>
        <v>1</v>
      </c>
      <c r="O15" s="8">
        <f>modeldata!G11</f>
        <v>1</v>
      </c>
      <c r="P15" s="8">
        <f t="shared" si="1"/>
        <v>5</v>
      </c>
    </row>
    <row r="16" spans="1:18" x14ac:dyDescent="0.2">
      <c r="A16" s="13"/>
      <c r="B16" s="7" t="s">
        <v>153</v>
      </c>
      <c r="C16" s="9">
        <f>ACS_5YR_B08201!F$7</f>
        <v>5497</v>
      </c>
      <c r="D16" s="9">
        <f>ACS_5YR_B08201!H$7</f>
        <v>34511</v>
      </c>
      <c r="E16" s="9">
        <f>ACS_5YR_B08201!J$7</f>
        <v>42272</v>
      </c>
      <c r="F16" s="9">
        <f>ACS_5YR_B08201!L$7</f>
        <v>15851</v>
      </c>
      <c r="G16" s="9">
        <f>+ACS_5YR_B08201!N$7</f>
        <v>6269</v>
      </c>
      <c r="H16" s="9">
        <f t="shared" si="0"/>
        <v>104400</v>
      </c>
      <c r="J16" s="7" t="s">
        <v>153</v>
      </c>
      <c r="K16" s="9">
        <f>modeldata!C12</f>
        <v>1</v>
      </c>
      <c r="L16" s="9">
        <f>modeldata!D12</f>
        <v>1</v>
      </c>
      <c r="M16" s="9">
        <f>modeldata!E12</f>
        <v>1</v>
      </c>
      <c r="N16" s="9">
        <f>modeldata!F12</f>
        <v>1</v>
      </c>
      <c r="O16" s="9">
        <f>modeldata!G12</f>
        <v>1</v>
      </c>
      <c r="P16" s="9">
        <f t="shared" si="1"/>
        <v>5</v>
      </c>
    </row>
    <row r="17" spans="1:24" x14ac:dyDescent="0.2">
      <c r="A17" s="13"/>
      <c r="B17" s="6" t="s">
        <v>154</v>
      </c>
      <c r="C17" s="10">
        <f t="shared" ref="C17:H17" si="2">SUM(C8:C16)</f>
        <v>259692</v>
      </c>
      <c r="D17" s="10">
        <f t="shared" si="2"/>
        <v>842845</v>
      </c>
      <c r="E17" s="10">
        <f t="shared" si="2"/>
        <v>981679</v>
      </c>
      <c r="F17" s="10">
        <f t="shared" si="2"/>
        <v>399647</v>
      </c>
      <c r="G17" s="10">
        <f t="shared" si="2"/>
        <v>200489</v>
      </c>
      <c r="H17" s="10">
        <f t="shared" si="2"/>
        <v>2684352</v>
      </c>
      <c r="J17" s="6" t="s">
        <v>154</v>
      </c>
      <c r="K17" s="10">
        <f t="shared" ref="K17:P17" si="3">SUM(K8:K16)</f>
        <v>9</v>
      </c>
      <c r="L17" s="10">
        <f t="shared" si="3"/>
        <v>9</v>
      </c>
      <c r="M17" s="10">
        <f t="shared" si="3"/>
        <v>9</v>
      </c>
      <c r="N17" s="10">
        <f t="shared" si="3"/>
        <v>9</v>
      </c>
      <c r="O17" s="10">
        <f t="shared" si="3"/>
        <v>9</v>
      </c>
      <c r="P17" s="10">
        <f t="shared" si="3"/>
        <v>45</v>
      </c>
    </row>
    <row r="18" spans="1:24" x14ac:dyDescent="0.2">
      <c r="A18" s="13"/>
      <c r="C18" s="8"/>
      <c r="D18" s="8"/>
      <c r="E18" s="8"/>
      <c r="F18" s="8"/>
      <c r="G18" s="8"/>
      <c r="R18" s="36"/>
    </row>
    <row r="19" spans="1:24" x14ac:dyDescent="0.2">
      <c r="A19" s="13"/>
    </row>
    <row r="20" spans="1:24" ht="13.5" thickBot="1" x14ac:dyDescent="0.25">
      <c r="A20" s="13"/>
      <c r="B20" s="4" t="s">
        <v>155</v>
      </c>
      <c r="C20" s="42" t="s">
        <v>156</v>
      </c>
      <c r="D20" s="42"/>
      <c r="E20" s="42"/>
      <c r="F20" s="42"/>
      <c r="G20" s="42"/>
      <c r="H20" s="42"/>
      <c r="J20" s="4" t="s">
        <v>155</v>
      </c>
      <c r="K20" s="42" t="s">
        <v>156</v>
      </c>
      <c r="L20" s="42"/>
      <c r="M20" s="42"/>
      <c r="N20" s="42"/>
      <c r="O20" s="42"/>
      <c r="P20" s="42"/>
      <c r="R20" s="4" t="s">
        <v>155</v>
      </c>
      <c r="S20" s="42" t="s">
        <v>156</v>
      </c>
      <c r="T20" s="42"/>
      <c r="U20" s="42"/>
      <c r="V20" s="42"/>
      <c r="W20" s="42"/>
      <c r="X20" s="42"/>
    </row>
    <row r="21" spans="1:24" x14ac:dyDescent="0.2">
      <c r="A21" s="13"/>
      <c r="C21" s="5">
        <v>0</v>
      </c>
      <c r="D21" s="5">
        <v>1</v>
      </c>
      <c r="E21" s="5">
        <v>2</v>
      </c>
      <c r="F21" s="5">
        <v>3</v>
      </c>
      <c r="G21" s="5" t="s">
        <v>184</v>
      </c>
      <c r="H21" s="5" t="s">
        <v>154</v>
      </c>
      <c r="K21" s="5">
        <v>0</v>
      </c>
      <c r="L21" s="5">
        <v>1</v>
      </c>
      <c r="M21" s="5">
        <v>2</v>
      </c>
      <c r="N21" s="5">
        <v>3</v>
      </c>
      <c r="O21" s="5" t="s">
        <v>184</v>
      </c>
      <c r="P21" s="5" t="s">
        <v>154</v>
      </c>
      <c r="S21" s="5">
        <v>0</v>
      </c>
      <c r="T21" s="5">
        <v>1</v>
      </c>
      <c r="U21" s="5">
        <v>2</v>
      </c>
      <c r="V21" s="5">
        <v>3</v>
      </c>
      <c r="W21" s="5" t="s">
        <v>184</v>
      </c>
      <c r="X21" s="5" t="s">
        <v>154</v>
      </c>
    </row>
    <row r="22" spans="1:24" x14ac:dyDescent="0.2">
      <c r="A22" s="13"/>
      <c r="B22" s="6" t="s">
        <v>145</v>
      </c>
      <c r="C22" s="11">
        <f t="shared" ref="C22:H22" si="4">C8/$H8</f>
        <v>0.30378898925719666</v>
      </c>
      <c r="D22" s="11">
        <f t="shared" si="4"/>
        <v>0.41143283155407695</v>
      </c>
      <c r="E22" s="11">
        <f t="shared" si="4"/>
        <v>0.21175626476680018</v>
      </c>
      <c r="F22" s="11">
        <f t="shared" si="4"/>
        <v>5.3355269242734663E-2</v>
      </c>
      <c r="G22" s="11">
        <f t="shared" si="4"/>
        <v>1.966664517919153E-2</v>
      </c>
      <c r="H22" s="11">
        <f t="shared" si="4"/>
        <v>1</v>
      </c>
      <c r="J22" s="6" t="s">
        <v>145</v>
      </c>
      <c r="K22" s="11">
        <f>K8/$P8</f>
        <v>0.2</v>
      </c>
      <c r="L22" s="11">
        <f t="shared" ref="L22:P22" si="5">L8/$P8</f>
        <v>0.2</v>
      </c>
      <c r="M22" s="11">
        <f t="shared" si="5"/>
        <v>0.2</v>
      </c>
      <c r="N22" s="11">
        <f t="shared" si="5"/>
        <v>0.2</v>
      </c>
      <c r="O22" s="11">
        <f t="shared" si="5"/>
        <v>0.2</v>
      </c>
      <c r="P22" s="11">
        <f t="shared" si="5"/>
        <v>1</v>
      </c>
      <c r="R22" s="6" t="s">
        <v>145</v>
      </c>
      <c r="S22" s="38">
        <f>K22-C22</f>
        <v>-0.10378898925719665</v>
      </c>
      <c r="T22" s="38">
        <f t="shared" ref="T22:T31" si="6">L22-D22</f>
        <v>-0.21143283155407694</v>
      </c>
      <c r="U22" s="38">
        <f t="shared" ref="U22:U31" si="7">M22-E22</f>
        <v>-1.1756264766800167E-2</v>
      </c>
      <c r="V22" s="38">
        <f t="shared" ref="V22:V31" si="8">N22-F22</f>
        <v>0.14664473075726536</v>
      </c>
      <c r="W22" s="38">
        <f t="shared" ref="W22:W31" si="9">O22-G22</f>
        <v>0.18033335482080848</v>
      </c>
      <c r="X22" s="39">
        <f t="shared" ref="X22:X31" si="10">P22-H22</f>
        <v>0</v>
      </c>
    </row>
    <row r="23" spans="1:24" x14ac:dyDescent="0.2">
      <c r="A23" s="13"/>
      <c r="B23" s="6" t="s">
        <v>146</v>
      </c>
      <c r="C23" s="11">
        <f t="shared" ref="C23:H31" si="11">C9/$H9</f>
        <v>5.3369602697214663E-2</v>
      </c>
      <c r="D23" s="11">
        <f t="shared" si="11"/>
        <v>0.30370867016589403</v>
      </c>
      <c r="E23" s="11">
        <f t="shared" si="11"/>
        <v>0.39377801616796293</v>
      </c>
      <c r="F23" s="11">
        <f t="shared" si="11"/>
        <v>0.16246120838282058</v>
      </c>
      <c r="G23" s="11">
        <f t="shared" ref="G23" si="12">G9/$H9</f>
        <v>8.668250258610781E-2</v>
      </c>
      <c r="H23" s="11">
        <f t="shared" si="11"/>
        <v>1</v>
      </c>
      <c r="J23" s="6" t="s">
        <v>146</v>
      </c>
      <c r="K23" s="11">
        <f t="shared" ref="K23:P23" si="13">K9/$P9</f>
        <v>0.2</v>
      </c>
      <c r="L23" s="11">
        <f t="shared" si="13"/>
        <v>0.2</v>
      </c>
      <c r="M23" s="11">
        <f t="shared" si="13"/>
        <v>0.2</v>
      </c>
      <c r="N23" s="11">
        <f t="shared" si="13"/>
        <v>0.2</v>
      </c>
      <c r="O23" s="11">
        <f t="shared" si="13"/>
        <v>0.2</v>
      </c>
      <c r="P23" s="11">
        <f t="shared" si="13"/>
        <v>1</v>
      </c>
      <c r="R23" s="6" t="s">
        <v>146</v>
      </c>
      <c r="S23" s="39">
        <f t="shared" ref="S23:S31" si="14">K23-C23</f>
        <v>0.14663039730278535</v>
      </c>
      <c r="T23" s="39">
        <f t="shared" si="6"/>
        <v>-0.10370867016589402</v>
      </c>
      <c r="U23" s="39">
        <f t="shared" si="7"/>
        <v>-0.19377801616796292</v>
      </c>
      <c r="V23" s="39">
        <f t="shared" si="8"/>
        <v>3.7538791617179434E-2</v>
      </c>
      <c r="W23" s="39">
        <f t="shared" si="9"/>
        <v>0.1133174974138922</v>
      </c>
      <c r="X23" s="39">
        <f t="shared" si="10"/>
        <v>0</v>
      </c>
    </row>
    <row r="24" spans="1:24" x14ac:dyDescent="0.2">
      <c r="A24" s="13"/>
      <c r="B24" s="6" t="s">
        <v>147</v>
      </c>
      <c r="C24" s="11">
        <f t="shared" si="11"/>
        <v>5.1267278347981657E-2</v>
      </c>
      <c r="D24" s="11">
        <f t="shared" si="11"/>
        <v>0.27869749863943732</v>
      </c>
      <c r="E24" s="11">
        <f t="shared" si="11"/>
        <v>0.4101669542068917</v>
      </c>
      <c r="F24" s="11">
        <f t="shared" si="11"/>
        <v>0.16816395059521624</v>
      </c>
      <c r="G24" s="11">
        <f t="shared" ref="G24" si="15">G10/$H10</f>
        <v>9.1704318210473063E-2</v>
      </c>
      <c r="H24" s="11">
        <f t="shared" si="11"/>
        <v>1</v>
      </c>
      <c r="J24" s="6" t="s">
        <v>147</v>
      </c>
      <c r="K24" s="11">
        <f t="shared" ref="K24:P24" si="16">K10/$P10</f>
        <v>0.2</v>
      </c>
      <c r="L24" s="11">
        <f t="shared" si="16"/>
        <v>0.2</v>
      </c>
      <c r="M24" s="11">
        <f t="shared" si="16"/>
        <v>0.2</v>
      </c>
      <c r="N24" s="11">
        <f t="shared" si="16"/>
        <v>0.2</v>
      </c>
      <c r="O24" s="11">
        <f t="shared" si="16"/>
        <v>0.2</v>
      </c>
      <c r="P24" s="11">
        <f t="shared" si="16"/>
        <v>1</v>
      </c>
      <c r="R24" s="6" t="s">
        <v>147</v>
      </c>
      <c r="S24" s="39">
        <f t="shared" si="14"/>
        <v>0.14873272165201834</v>
      </c>
      <c r="T24" s="39">
        <f t="shared" si="6"/>
        <v>-7.8697498639437313E-2</v>
      </c>
      <c r="U24" s="39">
        <f t="shared" si="7"/>
        <v>-0.21016695420689169</v>
      </c>
      <c r="V24" s="39">
        <f t="shared" si="8"/>
        <v>3.1836049404783767E-2</v>
      </c>
      <c r="W24" s="39">
        <f t="shared" si="9"/>
        <v>0.10829568178952695</v>
      </c>
      <c r="X24" s="39">
        <f t="shared" si="10"/>
        <v>0</v>
      </c>
    </row>
    <row r="25" spans="1:24" x14ac:dyDescent="0.2">
      <c r="A25" s="13"/>
      <c r="B25" s="6" t="s">
        <v>148</v>
      </c>
      <c r="C25" s="11">
        <f t="shared" si="11"/>
        <v>0.1009227475797148</v>
      </c>
      <c r="D25" s="11">
        <f t="shared" si="11"/>
        <v>0.32690995635246228</v>
      </c>
      <c r="E25" s="11">
        <f t="shared" si="11"/>
        <v>0.36003281982941487</v>
      </c>
      <c r="F25" s="11">
        <f t="shared" si="11"/>
        <v>0.14408294981507833</v>
      </c>
      <c r="G25" s="11">
        <f t="shared" ref="G25" si="17">G11/$H11</f>
        <v>6.805152642332972E-2</v>
      </c>
      <c r="H25" s="11">
        <f t="shared" si="11"/>
        <v>1</v>
      </c>
      <c r="J25" s="6" t="s">
        <v>148</v>
      </c>
      <c r="K25" s="11">
        <f t="shared" ref="K25:P25" si="18">K11/$P11</f>
        <v>0.2</v>
      </c>
      <c r="L25" s="11">
        <f t="shared" si="18"/>
        <v>0.2</v>
      </c>
      <c r="M25" s="11">
        <f t="shared" si="18"/>
        <v>0.2</v>
      </c>
      <c r="N25" s="11">
        <f t="shared" si="18"/>
        <v>0.2</v>
      </c>
      <c r="O25" s="11">
        <f t="shared" si="18"/>
        <v>0.2</v>
      </c>
      <c r="P25" s="11">
        <f t="shared" si="18"/>
        <v>1</v>
      </c>
      <c r="R25" s="6" t="s">
        <v>148</v>
      </c>
      <c r="S25" s="39">
        <f t="shared" si="14"/>
        <v>9.9077252420285214E-2</v>
      </c>
      <c r="T25" s="39">
        <f t="shared" si="6"/>
        <v>-0.12690995635246227</v>
      </c>
      <c r="U25" s="39">
        <f t="shared" si="7"/>
        <v>-0.16003281982941486</v>
      </c>
      <c r="V25" s="39">
        <f t="shared" si="8"/>
        <v>5.5917050184921685E-2</v>
      </c>
      <c r="W25" s="39">
        <f t="shared" si="9"/>
        <v>0.13194847357667028</v>
      </c>
      <c r="X25" s="39">
        <f t="shared" si="10"/>
        <v>0</v>
      </c>
    </row>
    <row r="26" spans="1:24" x14ac:dyDescent="0.2">
      <c r="A26" s="13"/>
      <c r="B26" s="6" t="s">
        <v>149</v>
      </c>
      <c r="C26" s="11">
        <f t="shared" si="11"/>
        <v>5.8987459359033906E-2</v>
      </c>
      <c r="D26" s="11">
        <f t="shared" si="11"/>
        <v>0.28107550188367653</v>
      </c>
      <c r="E26" s="11">
        <f t="shared" si="11"/>
        <v>0.39804149249109771</v>
      </c>
      <c r="F26" s="11">
        <f t="shared" si="11"/>
        <v>0.1753651236001445</v>
      </c>
      <c r="G26" s="11">
        <f t="shared" ref="G26" si="19">G12/$H12</f>
        <v>8.653042266604738E-2</v>
      </c>
      <c r="H26" s="11">
        <f t="shared" si="11"/>
        <v>1</v>
      </c>
      <c r="J26" s="6" t="s">
        <v>149</v>
      </c>
      <c r="K26" s="11">
        <f t="shared" ref="K26:P26" si="20">K12/$P12</f>
        <v>0.2</v>
      </c>
      <c r="L26" s="11">
        <f t="shared" si="20"/>
        <v>0.2</v>
      </c>
      <c r="M26" s="11">
        <f t="shared" si="20"/>
        <v>0.2</v>
      </c>
      <c r="N26" s="11">
        <f t="shared" si="20"/>
        <v>0.2</v>
      </c>
      <c r="O26" s="11">
        <f t="shared" si="20"/>
        <v>0.2</v>
      </c>
      <c r="P26" s="11">
        <f t="shared" si="20"/>
        <v>1</v>
      </c>
      <c r="R26" s="6" t="s">
        <v>149</v>
      </c>
      <c r="S26" s="39">
        <f t="shared" si="14"/>
        <v>0.14101254064096611</v>
      </c>
      <c r="T26" s="39">
        <f t="shared" si="6"/>
        <v>-8.1075501883676515E-2</v>
      </c>
      <c r="U26" s="39">
        <f t="shared" si="7"/>
        <v>-0.1980414924910977</v>
      </c>
      <c r="V26" s="39">
        <f t="shared" si="8"/>
        <v>2.463487639985551E-2</v>
      </c>
      <c r="W26" s="39">
        <f t="shared" si="9"/>
        <v>0.11346957733395263</v>
      </c>
      <c r="X26" s="39">
        <f t="shared" si="10"/>
        <v>0</v>
      </c>
    </row>
    <row r="27" spans="1:24" x14ac:dyDescent="0.2">
      <c r="A27" s="13"/>
      <c r="B27" s="6" t="s">
        <v>150</v>
      </c>
      <c r="C27" s="11">
        <f t="shared" si="11"/>
        <v>5.7275573753569828E-2</v>
      </c>
      <c r="D27" s="11">
        <f t="shared" si="11"/>
        <v>0.28140247049513128</v>
      </c>
      <c r="E27" s="11">
        <f t="shared" si="11"/>
        <v>0.37516429824863229</v>
      </c>
      <c r="F27" s="11">
        <f t="shared" si="11"/>
        <v>0.18838385576162131</v>
      </c>
      <c r="G27" s="11">
        <f t="shared" ref="G27" si="21">G13/$H13</f>
        <v>9.7773801741045316E-2</v>
      </c>
      <c r="H27" s="11">
        <f t="shared" si="11"/>
        <v>1</v>
      </c>
      <c r="J27" s="6" t="s">
        <v>150</v>
      </c>
      <c r="K27" s="11">
        <f t="shared" ref="K27:P27" si="22">K13/$P13</f>
        <v>0.2</v>
      </c>
      <c r="L27" s="11">
        <f t="shared" si="22"/>
        <v>0.2</v>
      </c>
      <c r="M27" s="11">
        <f t="shared" si="22"/>
        <v>0.2</v>
      </c>
      <c r="N27" s="11">
        <f t="shared" si="22"/>
        <v>0.2</v>
      </c>
      <c r="O27" s="11">
        <f t="shared" si="22"/>
        <v>0.2</v>
      </c>
      <c r="P27" s="11">
        <f t="shared" si="22"/>
        <v>1</v>
      </c>
      <c r="R27" s="6" t="s">
        <v>150</v>
      </c>
      <c r="S27" s="39">
        <f t="shared" si="14"/>
        <v>0.14272442624643017</v>
      </c>
      <c r="T27" s="39">
        <f t="shared" si="6"/>
        <v>-8.1402470495131274E-2</v>
      </c>
      <c r="U27" s="39">
        <f t="shared" si="7"/>
        <v>-0.17516429824863228</v>
      </c>
      <c r="V27" s="39">
        <f t="shared" si="8"/>
        <v>1.1616144238378701E-2</v>
      </c>
      <c r="W27" s="39">
        <f t="shared" si="9"/>
        <v>0.1022261982589547</v>
      </c>
      <c r="X27" s="39">
        <f t="shared" si="10"/>
        <v>0</v>
      </c>
    </row>
    <row r="28" spans="1:24" x14ac:dyDescent="0.2">
      <c r="A28" s="13"/>
      <c r="B28" s="6" t="s">
        <v>151</v>
      </c>
      <c r="C28" s="11">
        <f t="shared" si="11"/>
        <v>5.0227848101265821E-2</v>
      </c>
      <c r="D28" s="11">
        <f t="shared" si="11"/>
        <v>0.28723037974683546</v>
      </c>
      <c r="E28" s="11">
        <f t="shared" si="11"/>
        <v>0.38395949367088605</v>
      </c>
      <c r="F28" s="11">
        <f t="shared" si="11"/>
        <v>0.18331139240506328</v>
      </c>
      <c r="G28" s="11">
        <f t="shared" ref="G28" si="23">G14/$H14</f>
        <v>9.5270886075949371E-2</v>
      </c>
      <c r="H28" s="11">
        <f t="shared" si="11"/>
        <v>1</v>
      </c>
      <c r="J28" s="6" t="s">
        <v>151</v>
      </c>
      <c r="K28" s="11">
        <f t="shared" ref="K28:P28" si="24">K14/$P14</f>
        <v>0.2</v>
      </c>
      <c r="L28" s="11">
        <f t="shared" si="24"/>
        <v>0.2</v>
      </c>
      <c r="M28" s="11">
        <f t="shared" si="24"/>
        <v>0.2</v>
      </c>
      <c r="N28" s="11">
        <f t="shared" si="24"/>
        <v>0.2</v>
      </c>
      <c r="O28" s="11">
        <f t="shared" si="24"/>
        <v>0.2</v>
      </c>
      <c r="P28" s="11">
        <f t="shared" si="24"/>
        <v>1</v>
      </c>
      <c r="R28" s="6" t="s">
        <v>151</v>
      </c>
      <c r="S28" s="39">
        <f t="shared" si="14"/>
        <v>0.14977215189873419</v>
      </c>
      <c r="T28" s="39">
        <f t="shared" si="6"/>
        <v>-8.7230379746835451E-2</v>
      </c>
      <c r="U28" s="39">
        <f t="shared" si="7"/>
        <v>-0.18395949367088604</v>
      </c>
      <c r="V28" s="39">
        <f t="shared" si="8"/>
        <v>1.6688607594936733E-2</v>
      </c>
      <c r="W28" s="39">
        <f t="shared" si="9"/>
        <v>0.10472911392405064</v>
      </c>
      <c r="X28" s="39">
        <f t="shared" si="10"/>
        <v>0</v>
      </c>
    </row>
    <row r="29" spans="1:24" x14ac:dyDescent="0.2">
      <c r="A29" s="13"/>
      <c r="B29" s="6" t="s">
        <v>152</v>
      </c>
      <c r="C29" s="11">
        <f t="shared" si="11"/>
        <v>4.8338208767317488E-2</v>
      </c>
      <c r="D29" s="11">
        <f t="shared" si="11"/>
        <v>0.31296583317023113</v>
      </c>
      <c r="E29" s="11">
        <f t="shared" si="11"/>
        <v>0.38708124606570993</v>
      </c>
      <c r="F29" s="11">
        <f t="shared" si="11"/>
        <v>0.16554434705331592</v>
      </c>
      <c r="G29" s="11">
        <f t="shared" ref="G29" si="25">G15/$H15</f>
        <v>8.607036494342557E-2</v>
      </c>
      <c r="H29" s="11">
        <f t="shared" si="11"/>
        <v>1</v>
      </c>
      <c r="J29" s="6" t="s">
        <v>152</v>
      </c>
      <c r="K29" s="11">
        <f t="shared" ref="K29:P29" si="26">K15/$P15</f>
        <v>0.2</v>
      </c>
      <c r="L29" s="11">
        <f t="shared" si="26"/>
        <v>0.2</v>
      </c>
      <c r="M29" s="11">
        <f t="shared" si="26"/>
        <v>0.2</v>
      </c>
      <c r="N29" s="11">
        <f t="shared" si="26"/>
        <v>0.2</v>
      </c>
      <c r="O29" s="11">
        <f t="shared" si="26"/>
        <v>0.2</v>
      </c>
      <c r="P29" s="11">
        <f t="shared" si="26"/>
        <v>1</v>
      </c>
      <c r="R29" s="6" t="s">
        <v>152</v>
      </c>
      <c r="S29" s="39">
        <f t="shared" si="14"/>
        <v>0.15166179123268253</v>
      </c>
      <c r="T29" s="39">
        <f t="shared" si="6"/>
        <v>-0.11296583317023112</v>
      </c>
      <c r="U29" s="39">
        <f t="shared" si="7"/>
        <v>-0.18708124606570992</v>
      </c>
      <c r="V29" s="39">
        <f t="shared" si="8"/>
        <v>3.4455652946684096E-2</v>
      </c>
      <c r="W29" s="39">
        <f t="shared" si="9"/>
        <v>0.11392963505657444</v>
      </c>
      <c r="X29" s="39">
        <f t="shared" si="10"/>
        <v>0</v>
      </c>
    </row>
    <row r="30" spans="1:24" x14ac:dyDescent="0.2">
      <c r="A30" s="13"/>
      <c r="B30" s="7" t="s">
        <v>153</v>
      </c>
      <c r="C30" s="12">
        <f t="shared" si="11"/>
        <v>5.265325670498084E-2</v>
      </c>
      <c r="D30" s="12">
        <f t="shared" si="11"/>
        <v>0.33056513409961685</v>
      </c>
      <c r="E30" s="12">
        <f t="shared" si="11"/>
        <v>0.40490421455938697</v>
      </c>
      <c r="F30" s="12">
        <f t="shared" si="11"/>
        <v>0.15182950191570882</v>
      </c>
      <c r="G30" s="12">
        <f t="shared" ref="G30" si="27">G16/$H16</f>
        <v>6.0047892720306514E-2</v>
      </c>
      <c r="H30" s="12">
        <f t="shared" si="11"/>
        <v>1</v>
      </c>
      <c r="J30" s="7" t="s">
        <v>153</v>
      </c>
      <c r="K30" s="12">
        <f t="shared" ref="K30:P31" si="28">K16/$P16</f>
        <v>0.2</v>
      </c>
      <c r="L30" s="12">
        <f t="shared" si="28"/>
        <v>0.2</v>
      </c>
      <c r="M30" s="12">
        <f t="shared" si="28"/>
        <v>0.2</v>
      </c>
      <c r="N30" s="12">
        <f t="shared" si="28"/>
        <v>0.2</v>
      </c>
      <c r="O30" s="12">
        <f t="shared" si="28"/>
        <v>0.2</v>
      </c>
      <c r="P30" s="12">
        <f t="shared" si="28"/>
        <v>1</v>
      </c>
      <c r="R30" s="7" t="s">
        <v>153</v>
      </c>
      <c r="S30" s="40">
        <f t="shared" si="14"/>
        <v>0.14734674329501918</v>
      </c>
      <c r="T30" s="40">
        <f t="shared" si="6"/>
        <v>-0.13056513409961684</v>
      </c>
      <c r="U30" s="40">
        <f t="shared" si="7"/>
        <v>-0.20490421455938695</v>
      </c>
      <c r="V30" s="40">
        <f t="shared" si="8"/>
        <v>4.8170498084291191E-2</v>
      </c>
      <c r="W30" s="40">
        <f t="shared" si="9"/>
        <v>0.13995210727969348</v>
      </c>
      <c r="X30" s="40">
        <f t="shared" si="10"/>
        <v>0</v>
      </c>
    </row>
    <row r="31" spans="1:24" x14ac:dyDescent="0.2">
      <c r="A31" s="13"/>
      <c r="B31" s="6" t="s">
        <v>154</v>
      </c>
      <c r="C31" s="11">
        <f t="shared" si="11"/>
        <v>9.6742901080037191E-2</v>
      </c>
      <c r="D31" s="11">
        <f t="shared" si="11"/>
        <v>0.31398452959969481</v>
      </c>
      <c r="E31" s="11">
        <f t="shared" si="11"/>
        <v>0.36570427425315311</v>
      </c>
      <c r="F31" s="11">
        <f t="shared" si="11"/>
        <v>0.14888025117421264</v>
      </c>
      <c r="G31" s="11">
        <f t="shared" ref="G31" si="29">G17/$H17</f>
        <v>7.4688043892902276E-2</v>
      </c>
      <c r="H31" s="11">
        <f t="shared" si="11"/>
        <v>1</v>
      </c>
      <c r="J31" s="6" t="s">
        <v>154</v>
      </c>
      <c r="K31" s="11">
        <f t="shared" si="28"/>
        <v>0.2</v>
      </c>
      <c r="L31" s="11">
        <f t="shared" si="28"/>
        <v>0.2</v>
      </c>
      <c r="M31" s="11">
        <f t="shared" si="28"/>
        <v>0.2</v>
      </c>
      <c r="N31" s="11">
        <f t="shared" si="28"/>
        <v>0.2</v>
      </c>
      <c r="O31" s="11">
        <f t="shared" si="28"/>
        <v>0.2</v>
      </c>
      <c r="P31" s="11">
        <f t="shared" si="28"/>
        <v>1</v>
      </c>
      <c r="R31" s="6" t="s">
        <v>154</v>
      </c>
      <c r="S31" s="41">
        <f t="shared" si="14"/>
        <v>0.10325709891996282</v>
      </c>
      <c r="T31" s="41">
        <f t="shared" si="6"/>
        <v>-0.11398452959969479</v>
      </c>
      <c r="U31" s="41">
        <f t="shared" si="7"/>
        <v>-0.16570427425315309</v>
      </c>
      <c r="V31" s="41">
        <f t="shared" si="8"/>
        <v>5.1119748825787376E-2</v>
      </c>
      <c r="W31" s="41">
        <f t="shared" si="9"/>
        <v>0.12531195610709772</v>
      </c>
      <c r="X31" s="41">
        <f t="shared" si="10"/>
        <v>0</v>
      </c>
    </row>
    <row r="34" spans="1:8" x14ac:dyDescent="0.2">
      <c r="A34" s="37" t="s">
        <v>191</v>
      </c>
      <c r="B34" s="35"/>
      <c r="C34" s="35"/>
      <c r="D34" s="35"/>
      <c r="E34" s="35"/>
      <c r="F34" s="35"/>
      <c r="G34" s="35"/>
      <c r="H34" s="35"/>
    </row>
    <row r="35" spans="1:8" x14ac:dyDescent="0.2">
      <c r="A35" s="13"/>
    </row>
    <row r="36" spans="1:8" ht="13.5" thickBot="1" x14ac:dyDescent="0.25">
      <c r="A36" s="13"/>
      <c r="B36" s="4" t="s">
        <v>155</v>
      </c>
      <c r="C36" s="42" t="s">
        <v>156</v>
      </c>
      <c r="D36" s="42"/>
      <c r="E36" s="42"/>
      <c r="F36" s="42"/>
      <c r="G36" s="42"/>
      <c r="H36" s="42"/>
    </row>
    <row r="37" spans="1:8" x14ac:dyDescent="0.2">
      <c r="A37" s="13"/>
      <c r="C37" s="5">
        <v>0</v>
      </c>
      <c r="D37" s="5">
        <v>1</v>
      </c>
      <c r="E37" s="5">
        <v>2</v>
      </c>
      <c r="F37" s="5">
        <v>3</v>
      </c>
      <c r="G37" s="5" t="s">
        <v>184</v>
      </c>
      <c r="H37" s="5" t="s">
        <v>154</v>
      </c>
    </row>
    <row r="38" spans="1:8" x14ac:dyDescent="0.2">
      <c r="A38" s="13"/>
      <c r="B38" s="6" t="s">
        <v>145</v>
      </c>
      <c r="C38" s="8">
        <f>ACS_5YR_B08201!F$26</f>
        <v>109259</v>
      </c>
      <c r="D38" s="8">
        <f>ACS_5YR_B08201!H$26</f>
        <v>146887</v>
      </c>
      <c r="E38" s="8">
        <f>ACS_5YR_B08201!J$26</f>
        <v>74532</v>
      </c>
      <c r="F38" s="8">
        <f>ACS_5YR_B08201!L$26</f>
        <v>20450</v>
      </c>
      <c r="G38" s="8">
        <f>ACS_5YR_B08201!N$26</f>
        <v>7644</v>
      </c>
      <c r="H38" s="8">
        <f>SUM(C38:G38)</f>
        <v>358772</v>
      </c>
    </row>
    <row r="39" spans="1:8" x14ac:dyDescent="0.2">
      <c r="A39" s="13"/>
      <c r="B39" s="6" t="s">
        <v>146</v>
      </c>
      <c r="C39" s="8">
        <f>ACS_5YR_B08201!F$27</f>
        <v>13902</v>
      </c>
      <c r="D39" s="8">
        <f>ACS_5YR_B08201!H$27</f>
        <v>77958</v>
      </c>
      <c r="E39" s="8">
        <f>ACS_5YR_B08201!J$27</f>
        <v>102954</v>
      </c>
      <c r="F39" s="8">
        <f>ACS_5YR_B08201!L$27</f>
        <v>42608</v>
      </c>
      <c r="G39" s="8">
        <f>ACS_5YR_B08201!N$27</f>
        <v>24374</v>
      </c>
      <c r="H39" s="8">
        <f t="shared" ref="H39:H46" si="30">SUM(C39:G39)</f>
        <v>261796</v>
      </c>
    </row>
    <row r="40" spans="1:8" x14ac:dyDescent="0.2">
      <c r="A40" s="13"/>
      <c r="B40" s="6" t="s">
        <v>147</v>
      </c>
      <c r="C40" s="8">
        <f>ACS_5YR_B08201!F$28</f>
        <v>31923</v>
      </c>
      <c r="D40" s="8">
        <f>ACS_5YR_B08201!H$28</f>
        <v>173877</v>
      </c>
      <c r="E40" s="8">
        <f>ACS_5YR_B08201!J$28</f>
        <v>257549</v>
      </c>
      <c r="F40" s="8">
        <f>ACS_5YR_B08201!L$28</f>
        <v>106276</v>
      </c>
      <c r="G40" s="8">
        <f>ACS_5YR_B08201!N$28</f>
        <v>60826</v>
      </c>
      <c r="H40" s="8">
        <f t="shared" si="30"/>
        <v>630451</v>
      </c>
    </row>
    <row r="41" spans="1:8" x14ac:dyDescent="0.2">
      <c r="A41" s="13"/>
      <c r="B41" s="6" t="s">
        <v>148</v>
      </c>
      <c r="C41" s="8">
        <f>ACS_5YR_B08201!F$22</f>
        <v>55649</v>
      </c>
      <c r="D41" s="8">
        <f>ACS_5YR_B08201!H$22</f>
        <v>184062</v>
      </c>
      <c r="E41" s="8">
        <f>ACS_5YR_B08201!J$22</f>
        <v>204748</v>
      </c>
      <c r="F41" s="8">
        <f>ACS_5YR_B08201!L$22</f>
        <v>83440</v>
      </c>
      <c r="G41" s="8">
        <f>ACS_5YR_B08201!N$22</f>
        <v>41171</v>
      </c>
      <c r="H41" s="8">
        <f t="shared" si="30"/>
        <v>569070</v>
      </c>
    </row>
    <row r="42" spans="1:8" x14ac:dyDescent="0.2">
      <c r="A42" s="13"/>
      <c r="B42" s="6" t="s">
        <v>149</v>
      </c>
      <c r="C42" s="8">
        <f>ACS_5YR_B08201!F$23</f>
        <v>21869</v>
      </c>
      <c r="D42" s="8">
        <f>ACS_5YR_B08201!H$23</f>
        <v>107539</v>
      </c>
      <c r="E42" s="8">
        <f>ACS_5YR_B08201!J$23</f>
        <v>154268</v>
      </c>
      <c r="F42" s="8">
        <f>ACS_5YR_B08201!L$23</f>
        <v>69742</v>
      </c>
      <c r="G42" s="8">
        <f>ACS_5YR_B08201!N$23</f>
        <v>36179</v>
      </c>
      <c r="H42" s="8">
        <f t="shared" si="30"/>
        <v>389597</v>
      </c>
    </row>
    <row r="43" spans="1:8" x14ac:dyDescent="0.2">
      <c r="A43" s="13"/>
      <c r="B43" s="6" t="s">
        <v>150</v>
      </c>
      <c r="C43" s="8">
        <f>ACS_5YR_B08201!F$29</f>
        <v>8049</v>
      </c>
      <c r="D43" s="8">
        <f>ACS_5YR_B08201!H$29</f>
        <v>40153</v>
      </c>
      <c r="E43" s="8">
        <f>ACS_5YR_B08201!J$29</f>
        <v>54751</v>
      </c>
      <c r="F43" s="8">
        <f>ACS_5YR_B08201!L$29</f>
        <v>28508</v>
      </c>
      <c r="G43" s="8">
        <f>ACS_5YR_B08201!N$29</f>
        <v>15891</v>
      </c>
      <c r="H43" s="8">
        <f t="shared" si="30"/>
        <v>147352</v>
      </c>
    </row>
    <row r="44" spans="1:8" x14ac:dyDescent="0.2">
      <c r="A44" s="13"/>
      <c r="B44" s="6" t="s">
        <v>151</v>
      </c>
      <c r="C44" s="8">
        <f>ACS_5YR_B08201!F$25</f>
        <v>2508</v>
      </c>
      <c r="D44" s="8">
        <f>ACS_5YR_B08201!H$25</f>
        <v>13581</v>
      </c>
      <c r="E44" s="8">
        <f>ACS_5YR_B08201!J$25</f>
        <v>18326</v>
      </c>
      <c r="F44" s="8">
        <f>ACS_5YR_B08201!L$25</f>
        <v>9625</v>
      </c>
      <c r="G44" s="8">
        <f>ACS_5YR_B08201!N$25</f>
        <v>5004</v>
      </c>
      <c r="H44" s="8">
        <f t="shared" si="30"/>
        <v>49044</v>
      </c>
    </row>
    <row r="45" spans="1:8" x14ac:dyDescent="0.2">
      <c r="A45" s="13"/>
      <c r="B45" s="6" t="s">
        <v>152</v>
      </c>
      <c r="C45" s="8">
        <f>ACS_5YR_B08201!F$30</f>
        <v>9242</v>
      </c>
      <c r="D45" s="8">
        <f>ACS_5YR_B08201!H$30</f>
        <v>58941</v>
      </c>
      <c r="E45" s="8">
        <f>ACS_5YR_B08201!J$30</f>
        <v>72522</v>
      </c>
      <c r="F45" s="8">
        <f>ACS_5YR_B08201!L$30</f>
        <v>32151</v>
      </c>
      <c r="G45" s="8">
        <f>ACS_5YR_B08201!N$30</f>
        <v>17202</v>
      </c>
      <c r="H45" s="8">
        <f t="shared" si="30"/>
        <v>190058</v>
      </c>
    </row>
    <row r="46" spans="1:8" x14ac:dyDescent="0.2">
      <c r="A46" s="13"/>
      <c r="B46" s="7" t="s">
        <v>153</v>
      </c>
      <c r="C46" s="9">
        <f>ACS_5YR_B08201!F$24</f>
        <v>5171</v>
      </c>
      <c r="D46" s="9">
        <f>ACS_5YR_B08201!H$24</f>
        <v>34755</v>
      </c>
      <c r="E46" s="9">
        <f>ACS_5YR_B08201!J$24</f>
        <v>42122</v>
      </c>
      <c r="F46" s="9">
        <f>ACS_5YR_B08201!L$24</f>
        <v>16294</v>
      </c>
      <c r="G46" s="9">
        <f>ACS_5YR_B08201!N$24</f>
        <v>6504</v>
      </c>
      <c r="H46" s="9">
        <f t="shared" si="30"/>
        <v>104846</v>
      </c>
    </row>
    <row r="47" spans="1:8" x14ac:dyDescent="0.2">
      <c r="A47" s="13"/>
      <c r="B47" s="6" t="s">
        <v>154</v>
      </c>
      <c r="C47" s="10">
        <f t="shared" ref="C47:H47" si="31">SUM(C38:C46)</f>
        <v>257572</v>
      </c>
      <c r="D47" s="10">
        <f t="shared" si="31"/>
        <v>837753</v>
      </c>
      <c r="E47" s="10">
        <f t="shared" si="31"/>
        <v>981772</v>
      </c>
      <c r="F47" s="10">
        <f t="shared" si="31"/>
        <v>409094</v>
      </c>
      <c r="G47" s="10">
        <f t="shared" si="31"/>
        <v>214795</v>
      </c>
      <c r="H47" s="10">
        <f t="shared" si="31"/>
        <v>2700986</v>
      </c>
    </row>
    <row r="48" spans="1:8" x14ac:dyDescent="0.2">
      <c r="A48" s="13"/>
      <c r="C48" s="8"/>
      <c r="D48" s="8"/>
      <c r="E48" s="8"/>
      <c r="F48" s="8"/>
      <c r="G48" s="8"/>
    </row>
    <row r="49" spans="1:24" x14ac:dyDescent="0.2">
      <c r="A49" s="13"/>
    </row>
    <row r="50" spans="1:24" ht="13.5" thickBot="1" x14ac:dyDescent="0.25">
      <c r="A50" s="13"/>
      <c r="B50" s="4" t="s">
        <v>155</v>
      </c>
      <c r="C50" s="42" t="s">
        <v>156</v>
      </c>
      <c r="D50" s="42"/>
      <c r="E50" s="42"/>
      <c r="F50" s="42"/>
      <c r="G50" s="42"/>
      <c r="H50" s="42"/>
      <c r="R50" s="4" t="s">
        <v>155</v>
      </c>
      <c r="S50" s="42" t="s">
        <v>156</v>
      </c>
      <c r="T50" s="42"/>
      <c r="U50" s="42"/>
      <c r="V50" s="42"/>
      <c r="W50" s="42"/>
      <c r="X50" s="42"/>
    </row>
    <row r="51" spans="1:24" x14ac:dyDescent="0.2">
      <c r="A51" s="13"/>
      <c r="C51" s="5">
        <v>0</v>
      </c>
      <c r="D51" s="5">
        <v>1</v>
      </c>
      <c r="E51" s="5">
        <v>2</v>
      </c>
      <c r="F51" s="5">
        <v>3</v>
      </c>
      <c r="G51" s="5" t="s">
        <v>184</v>
      </c>
      <c r="H51" s="5" t="s">
        <v>154</v>
      </c>
      <c r="S51" s="5">
        <v>0</v>
      </c>
      <c r="T51" s="5">
        <v>1</v>
      </c>
      <c r="U51" s="5">
        <v>2</v>
      </c>
      <c r="V51" s="5">
        <v>3</v>
      </c>
      <c r="W51" s="5" t="s">
        <v>184</v>
      </c>
      <c r="X51" s="5" t="s">
        <v>154</v>
      </c>
    </row>
    <row r="52" spans="1:24" x14ac:dyDescent="0.2">
      <c r="A52" s="13"/>
      <c r="B52" s="6" t="s">
        <v>145</v>
      </c>
      <c r="C52" s="11">
        <f t="shared" ref="C52:H61" si="32">C38/$H38</f>
        <v>0.30453602845261057</v>
      </c>
      <c r="D52" s="11">
        <f t="shared" si="32"/>
        <v>0.40941600793818916</v>
      </c>
      <c r="E52" s="11">
        <f t="shared" si="32"/>
        <v>0.20774196425585051</v>
      </c>
      <c r="F52" s="11">
        <f t="shared" si="32"/>
        <v>5.6999988850857927E-2</v>
      </c>
      <c r="G52" s="11">
        <f t="shared" si="32"/>
        <v>2.1306010502491833E-2</v>
      </c>
      <c r="H52" s="11">
        <f t="shared" si="32"/>
        <v>1</v>
      </c>
      <c r="R52" s="6" t="s">
        <v>145</v>
      </c>
      <c r="S52" s="38">
        <f>K22-C52</f>
        <v>-0.10453602845261056</v>
      </c>
      <c r="T52" s="38">
        <f t="shared" ref="T52:X52" si="33">L22-D52</f>
        <v>-0.20941600793818915</v>
      </c>
      <c r="U52" s="38">
        <f t="shared" si="33"/>
        <v>-7.7419642558504975E-3</v>
      </c>
      <c r="V52" s="38">
        <f t="shared" si="33"/>
        <v>0.14300001114914207</v>
      </c>
      <c r="W52" s="38">
        <f t="shared" si="33"/>
        <v>0.17869398949750817</v>
      </c>
      <c r="X52" s="39">
        <f t="shared" si="33"/>
        <v>0</v>
      </c>
    </row>
    <row r="53" spans="1:24" x14ac:dyDescent="0.2">
      <c r="A53" s="13"/>
      <c r="B53" s="6" t="s">
        <v>146</v>
      </c>
      <c r="C53" s="11">
        <f t="shared" ref="C53:F53" si="34">C39/$H39</f>
        <v>5.3102415621323472E-2</v>
      </c>
      <c r="D53" s="11">
        <f t="shared" si="34"/>
        <v>0.29778147870861282</v>
      </c>
      <c r="E53" s="11">
        <f t="shared" si="34"/>
        <v>0.39326040122843742</v>
      </c>
      <c r="F53" s="11">
        <f t="shared" si="34"/>
        <v>0.16275267765741264</v>
      </c>
      <c r="G53" s="11">
        <f t="shared" si="32"/>
        <v>9.3103026784213658E-2</v>
      </c>
      <c r="H53" s="11">
        <f t="shared" si="32"/>
        <v>1</v>
      </c>
      <c r="R53" s="6" t="s">
        <v>146</v>
      </c>
      <c r="S53" s="39">
        <f t="shared" ref="S53:X53" si="35">K23-C53</f>
        <v>0.14689758437867653</v>
      </c>
      <c r="T53" s="39">
        <f t="shared" si="35"/>
        <v>-9.7781478708612812E-2</v>
      </c>
      <c r="U53" s="39">
        <f t="shared" si="35"/>
        <v>-0.19326040122843741</v>
      </c>
      <c r="V53" s="39">
        <f t="shared" si="35"/>
        <v>3.7247322342587375E-2</v>
      </c>
      <c r="W53" s="39">
        <f t="shared" si="35"/>
        <v>0.10689697321578635</v>
      </c>
      <c r="X53" s="39">
        <f t="shared" si="35"/>
        <v>0</v>
      </c>
    </row>
    <row r="54" spans="1:24" x14ac:dyDescent="0.2">
      <c r="A54" s="13"/>
      <c r="B54" s="6" t="s">
        <v>147</v>
      </c>
      <c r="C54" s="11">
        <f t="shared" ref="C54:F54" si="36">C40/$H40</f>
        <v>5.0635180212260746E-2</v>
      </c>
      <c r="D54" s="11">
        <f t="shared" si="36"/>
        <v>0.27579780189102721</v>
      </c>
      <c r="E54" s="11">
        <f t="shared" si="36"/>
        <v>0.40851549129115505</v>
      </c>
      <c r="F54" s="11">
        <f t="shared" si="36"/>
        <v>0.16857138778430045</v>
      </c>
      <c r="G54" s="11">
        <f t="shared" si="32"/>
        <v>9.6480138821256528E-2</v>
      </c>
      <c r="H54" s="11">
        <f t="shared" si="32"/>
        <v>1</v>
      </c>
      <c r="R54" s="6" t="s">
        <v>147</v>
      </c>
      <c r="S54" s="39">
        <f t="shared" ref="S54:X54" si="37">K24-C54</f>
        <v>0.14936481978773927</v>
      </c>
      <c r="T54" s="39">
        <f t="shared" si="37"/>
        <v>-7.5797801891027194E-2</v>
      </c>
      <c r="U54" s="39">
        <f t="shared" si="37"/>
        <v>-0.20851549129115504</v>
      </c>
      <c r="V54" s="39">
        <f t="shared" si="37"/>
        <v>3.1428612215699564E-2</v>
      </c>
      <c r="W54" s="39">
        <f t="shared" si="37"/>
        <v>0.10351986117874348</v>
      </c>
      <c r="X54" s="39">
        <f t="shared" si="37"/>
        <v>0</v>
      </c>
    </row>
    <row r="55" spans="1:24" x14ac:dyDescent="0.2">
      <c r="A55" s="13"/>
      <c r="B55" s="6" t="s">
        <v>148</v>
      </c>
      <c r="C55" s="11">
        <f t="shared" ref="C55:F55" si="38">C41/$H41</f>
        <v>9.7789375647987065E-2</v>
      </c>
      <c r="D55" s="11">
        <f t="shared" si="38"/>
        <v>0.3234435131003216</v>
      </c>
      <c r="E55" s="11">
        <f t="shared" si="38"/>
        <v>0.35979404994113201</v>
      </c>
      <c r="F55" s="11">
        <f t="shared" si="38"/>
        <v>0.14662519549440314</v>
      </c>
      <c r="G55" s="11">
        <f t="shared" si="32"/>
        <v>7.2347865816156182E-2</v>
      </c>
      <c r="H55" s="11">
        <f t="shared" si="32"/>
        <v>1</v>
      </c>
      <c r="R55" s="6" t="s">
        <v>148</v>
      </c>
      <c r="S55" s="39">
        <f t="shared" ref="S55:X55" si="39">K25-C55</f>
        <v>0.10221062435201295</v>
      </c>
      <c r="T55" s="39">
        <f t="shared" si="39"/>
        <v>-0.12344351310032159</v>
      </c>
      <c r="U55" s="39">
        <f t="shared" si="39"/>
        <v>-0.159794049941132</v>
      </c>
      <c r="V55" s="39">
        <f t="shared" si="39"/>
        <v>5.3374804505596868E-2</v>
      </c>
      <c r="W55" s="39">
        <f t="shared" si="39"/>
        <v>0.12765213418384383</v>
      </c>
      <c r="X55" s="39">
        <f t="shared" si="39"/>
        <v>0</v>
      </c>
    </row>
    <row r="56" spans="1:24" x14ac:dyDescent="0.2">
      <c r="A56" s="13"/>
      <c r="B56" s="6" t="s">
        <v>149</v>
      </c>
      <c r="C56" s="11">
        <f t="shared" ref="C56:F56" si="40">C42/$H42</f>
        <v>5.6132362415521678E-2</v>
      </c>
      <c r="D56" s="11">
        <f t="shared" si="40"/>
        <v>0.27602625276888682</v>
      </c>
      <c r="E56" s="11">
        <f t="shared" si="40"/>
        <v>0.39596814143846076</v>
      </c>
      <c r="F56" s="11">
        <f t="shared" si="40"/>
        <v>0.17901061866492812</v>
      </c>
      <c r="G56" s="11">
        <f t="shared" si="32"/>
        <v>9.2862624712202607E-2</v>
      </c>
      <c r="H56" s="11">
        <f t="shared" si="32"/>
        <v>1</v>
      </c>
      <c r="R56" s="6" t="s">
        <v>149</v>
      </c>
      <c r="S56" s="39">
        <f t="shared" ref="S56:X56" si="41">K26-C56</f>
        <v>0.14386763758447835</v>
      </c>
      <c r="T56" s="39">
        <f t="shared" si="41"/>
        <v>-7.6026252768886804E-2</v>
      </c>
      <c r="U56" s="39">
        <f t="shared" si="41"/>
        <v>-0.19596814143846075</v>
      </c>
      <c r="V56" s="39">
        <f t="shared" si="41"/>
        <v>2.0989381335071888E-2</v>
      </c>
      <c r="W56" s="39">
        <f t="shared" si="41"/>
        <v>0.1071373752877974</v>
      </c>
      <c r="X56" s="39">
        <f t="shared" si="41"/>
        <v>0</v>
      </c>
    </row>
    <row r="57" spans="1:24" x14ac:dyDescent="0.2">
      <c r="A57" s="13"/>
      <c r="B57" s="6" t="s">
        <v>150</v>
      </c>
      <c r="C57" s="11">
        <f t="shared" ref="C57:F57" si="42">C43/$H43</f>
        <v>5.4624300993539279E-2</v>
      </c>
      <c r="D57" s="11">
        <f t="shared" si="42"/>
        <v>0.27249714968239319</v>
      </c>
      <c r="E57" s="11">
        <f t="shared" si="42"/>
        <v>0.37156604593083231</v>
      </c>
      <c r="F57" s="11">
        <f t="shared" si="42"/>
        <v>0.19346870079808892</v>
      </c>
      <c r="G57" s="11">
        <f t="shared" si="32"/>
        <v>0.10784380259514631</v>
      </c>
      <c r="H57" s="11">
        <f t="shared" si="32"/>
        <v>1</v>
      </c>
      <c r="R57" s="6" t="s">
        <v>150</v>
      </c>
      <c r="S57" s="39">
        <f t="shared" ref="S57:X57" si="43">K27-C57</f>
        <v>0.14537569900646075</v>
      </c>
      <c r="T57" s="39">
        <f t="shared" si="43"/>
        <v>-7.249714968239318E-2</v>
      </c>
      <c r="U57" s="39">
        <f t="shared" si="43"/>
        <v>-0.1715660459308323</v>
      </c>
      <c r="V57" s="39">
        <f t="shared" si="43"/>
        <v>6.5312992019110894E-3</v>
      </c>
      <c r="W57" s="39">
        <f t="shared" si="43"/>
        <v>9.2156197404853701E-2</v>
      </c>
      <c r="X57" s="39">
        <f t="shared" si="43"/>
        <v>0</v>
      </c>
    </row>
    <row r="58" spans="1:24" x14ac:dyDescent="0.2">
      <c r="A58" s="13"/>
      <c r="B58" s="6" t="s">
        <v>151</v>
      </c>
      <c r="C58" s="11">
        <f t="shared" ref="C58:F58" si="44">C44/$H44</f>
        <v>5.1137753853682411E-2</v>
      </c>
      <c r="D58" s="11">
        <f t="shared" si="44"/>
        <v>0.27691460729141182</v>
      </c>
      <c r="E58" s="11">
        <f t="shared" si="44"/>
        <v>0.37366446456243374</v>
      </c>
      <c r="F58" s="11">
        <f t="shared" si="44"/>
        <v>0.196252344833211</v>
      </c>
      <c r="G58" s="11">
        <f t="shared" si="32"/>
        <v>0.10203082945926108</v>
      </c>
      <c r="H58" s="11">
        <f t="shared" si="32"/>
        <v>1</v>
      </c>
      <c r="R58" s="6" t="s">
        <v>151</v>
      </c>
      <c r="S58" s="39">
        <f t="shared" ref="S58:X58" si="45">K28-C58</f>
        <v>0.1488622461463176</v>
      </c>
      <c r="T58" s="39">
        <f t="shared" si="45"/>
        <v>-7.6914607291411807E-2</v>
      </c>
      <c r="U58" s="39">
        <f t="shared" si="45"/>
        <v>-0.17366446456243373</v>
      </c>
      <c r="V58" s="39">
        <f t="shared" si="45"/>
        <v>3.7476551667890157E-3</v>
      </c>
      <c r="W58" s="39">
        <f t="shared" si="45"/>
        <v>9.7969170540738934E-2</v>
      </c>
      <c r="X58" s="39">
        <f t="shared" si="45"/>
        <v>0</v>
      </c>
    </row>
    <row r="59" spans="1:24" x14ac:dyDescent="0.2">
      <c r="A59" s="13"/>
      <c r="B59" s="6" t="s">
        <v>152</v>
      </c>
      <c r="C59" s="11">
        <f t="shared" ref="C59:F59" si="46">C45/$H45</f>
        <v>4.8627261151858905E-2</v>
      </c>
      <c r="D59" s="11">
        <f t="shared" si="46"/>
        <v>0.31012112092098204</v>
      </c>
      <c r="E59" s="11">
        <f t="shared" si="46"/>
        <v>0.38157825505898202</v>
      </c>
      <c r="F59" s="11">
        <f t="shared" si="46"/>
        <v>0.16916414989108589</v>
      </c>
      <c r="G59" s="11">
        <f t="shared" si="32"/>
        <v>9.0509212977091205E-2</v>
      </c>
      <c r="H59" s="11">
        <f t="shared" si="32"/>
        <v>1</v>
      </c>
      <c r="R59" s="6" t="s">
        <v>152</v>
      </c>
      <c r="S59" s="39">
        <f t="shared" ref="S59:X59" si="47">K29-C59</f>
        <v>0.15137273884814112</v>
      </c>
      <c r="T59" s="39">
        <f t="shared" si="47"/>
        <v>-0.11012112092098203</v>
      </c>
      <c r="U59" s="39">
        <f t="shared" si="47"/>
        <v>-0.18157825505898201</v>
      </c>
      <c r="V59" s="39">
        <f t="shared" si="47"/>
        <v>3.0835850108914126E-2</v>
      </c>
      <c r="W59" s="39">
        <f t="shared" si="47"/>
        <v>0.10949078702290881</v>
      </c>
      <c r="X59" s="39">
        <f t="shared" si="47"/>
        <v>0</v>
      </c>
    </row>
    <row r="60" spans="1:24" x14ac:dyDescent="0.2">
      <c r="A60" s="13"/>
      <c r="B60" s="7" t="s">
        <v>153</v>
      </c>
      <c r="C60" s="12">
        <f t="shared" ref="C60:F60" si="48">C46/$H46</f>
        <v>4.931995498159205E-2</v>
      </c>
      <c r="D60" s="12">
        <f t="shared" si="48"/>
        <v>0.33148617973027106</v>
      </c>
      <c r="E60" s="12">
        <f t="shared" si="48"/>
        <v>0.40175113976689619</v>
      </c>
      <c r="F60" s="12">
        <f t="shared" si="48"/>
        <v>0.1554088854128913</v>
      </c>
      <c r="G60" s="12">
        <f t="shared" si="32"/>
        <v>6.2033840108349392E-2</v>
      </c>
      <c r="H60" s="12">
        <f t="shared" si="32"/>
        <v>1</v>
      </c>
      <c r="R60" s="7" t="s">
        <v>153</v>
      </c>
      <c r="S60" s="40">
        <f t="shared" ref="S60:X60" si="49">K30-C60</f>
        <v>0.15068004501840795</v>
      </c>
      <c r="T60" s="40">
        <f t="shared" si="49"/>
        <v>-0.13148617973027105</v>
      </c>
      <c r="U60" s="40">
        <f t="shared" si="49"/>
        <v>-0.20175113976689618</v>
      </c>
      <c r="V60" s="40">
        <f t="shared" si="49"/>
        <v>4.459111458710871E-2</v>
      </c>
      <c r="W60" s="40">
        <f t="shared" si="49"/>
        <v>0.13796615989165062</v>
      </c>
      <c r="X60" s="40">
        <f t="shared" si="49"/>
        <v>0</v>
      </c>
    </row>
    <row r="61" spans="1:24" x14ac:dyDescent="0.2">
      <c r="A61" s="13"/>
      <c r="B61" s="6" t="s">
        <v>154</v>
      </c>
      <c r="C61" s="11">
        <f t="shared" ref="C61:F61" si="50">C47/$H47</f>
        <v>9.5362212169926089E-2</v>
      </c>
      <c r="D61" s="11">
        <f t="shared" si="50"/>
        <v>0.31016562099914624</v>
      </c>
      <c r="E61" s="11">
        <f t="shared" si="50"/>
        <v>0.36348651936737175</v>
      </c>
      <c r="F61" s="11">
        <f t="shared" si="50"/>
        <v>0.15146098498844496</v>
      </c>
      <c r="G61" s="11">
        <f t="shared" si="32"/>
        <v>7.9524662475110947E-2</v>
      </c>
      <c r="H61" s="11">
        <f t="shared" si="32"/>
        <v>1</v>
      </c>
      <c r="R61" s="6" t="s">
        <v>154</v>
      </c>
      <c r="S61" s="41">
        <f t="shared" ref="S61:X61" si="51">K31-C61</f>
        <v>0.10463778783007392</v>
      </c>
      <c r="T61" s="41">
        <f t="shared" si="51"/>
        <v>-0.11016562099914623</v>
      </c>
      <c r="U61" s="41">
        <f t="shared" si="51"/>
        <v>-0.16348651936737174</v>
      </c>
      <c r="V61" s="41">
        <f t="shared" si="51"/>
        <v>4.8539015011555053E-2</v>
      </c>
      <c r="W61" s="41">
        <f t="shared" si="51"/>
        <v>0.12047533752488906</v>
      </c>
      <c r="X61" s="41">
        <f t="shared" si="51"/>
        <v>0</v>
      </c>
    </row>
  </sheetData>
  <mergeCells count="8">
    <mergeCell ref="S20:X20"/>
    <mergeCell ref="S50:X50"/>
    <mergeCell ref="C50:H50"/>
    <mergeCell ref="C6:H6"/>
    <mergeCell ref="C20:H20"/>
    <mergeCell ref="K6:P6"/>
    <mergeCell ref="K20:P20"/>
    <mergeCell ref="C36:H36"/>
  </mergeCells>
  <conditionalFormatting sqref="C22:G30">
    <cfRule type="colorScale" priority="5">
      <colorScale>
        <cfvo type="percentile" val="0"/>
        <cfvo type="percentile" val="100"/>
        <color theme="0"/>
        <color theme="4"/>
      </colorScale>
    </cfRule>
  </conditionalFormatting>
  <conditionalFormatting sqref="K22:O30">
    <cfRule type="colorScale" priority="4">
      <colorScale>
        <cfvo type="percentile" val="0"/>
        <cfvo type="percentile" val="100"/>
        <color theme="0"/>
        <color theme="4"/>
      </colorScale>
    </cfRule>
  </conditionalFormatting>
  <conditionalFormatting sqref="C52:G60">
    <cfRule type="colorScale" priority="3">
      <colorScale>
        <cfvo type="percentile" val="0"/>
        <cfvo type="percentile" val="100"/>
        <color theme="0"/>
        <color theme="4"/>
      </colorScale>
    </cfRule>
  </conditionalFormatting>
  <conditionalFormatting sqref="S52:X61">
    <cfRule type="colorScale" priority="2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conditionalFormatting sqref="S22:X31">
    <cfRule type="colorScale" priority="1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N61"/>
  <sheetViews>
    <sheetView tabSelected="1" zoomScaleNormal="100" workbookViewId="0">
      <selection activeCell="J1" sqref="J1"/>
    </sheetView>
  </sheetViews>
  <sheetFormatPr defaultRowHeight="12.75" x14ac:dyDescent="0.2"/>
  <cols>
    <col min="1" max="1" width="3.7109375" style="1" customWidth="1"/>
    <col min="2" max="2" width="17.42578125" style="1" customWidth="1"/>
    <col min="3" max="8" width="9.140625" style="1"/>
    <col min="9" max="9" width="20.140625" style="1" customWidth="1"/>
    <col min="10" max="14" width="9" style="1" customWidth="1"/>
    <col min="15" max="16384" width="9.140625" style="1"/>
  </cols>
  <sheetData>
    <row r="1" spans="2:14" x14ac:dyDescent="0.2">
      <c r="I1" s="1" t="s">
        <v>185</v>
      </c>
      <c r="J1" s="32">
        <v>0</v>
      </c>
    </row>
    <row r="4" spans="2:14" x14ac:dyDescent="0.2">
      <c r="B4" s="27" t="s">
        <v>161</v>
      </c>
      <c r="C4" s="17" t="s">
        <v>162</v>
      </c>
      <c r="D4" s="17" t="s">
        <v>163</v>
      </c>
      <c r="E4" s="17" t="s">
        <v>164</v>
      </c>
      <c r="F4" s="17" t="s">
        <v>165</v>
      </c>
      <c r="G4" s="17" t="s">
        <v>166</v>
      </c>
      <c r="I4" s="27" t="s">
        <v>154</v>
      </c>
      <c r="J4" s="17" t="s">
        <v>162</v>
      </c>
      <c r="K4" s="17" t="s">
        <v>163</v>
      </c>
      <c r="L4" s="17" t="s">
        <v>164</v>
      </c>
      <c r="M4" s="17" t="s">
        <v>165</v>
      </c>
      <c r="N4" s="17" t="s">
        <v>166</v>
      </c>
    </row>
    <row r="5" spans="2:14" x14ac:dyDescent="0.2">
      <c r="B5" s="29" t="s">
        <v>167</v>
      </c>
      <c r="C5" s="22">
        <v>0</v>
      </c>
      <c r="D5" s="33">
        <f>'[1]Auto ownership'!H53</f>
        <v>1.1128706549904406</v>
      </c>
      <c r="E5" s="33">
        <f>'[1]Auto ownership'!J53</f>
        <v>-1.262829694334757</v>
      </c>
      <c r="F5" s="33">
        <f>'[1]Auto ownership'!M53</f>
        <v>-3.3985810003028987</v>
      </c>
      <c r="G5" s="33">
        <f>'[1]Auto ownership'!Q53</f>
        <v>-5.3571199709700137</v>
      </c>
      <c r="I5" s="22" t="s">
        <v>168</v>
      </c>
      <c r="J5" s="14">
        <f>summary!C61</f>
        <v>9.5362212169926089E-2</v>
      </c>
      <c r="K5" s="14">
        <f>summary!D61</f>
        <v>0.31016562099914624</v>
      </c>
      <c r="L5" s="14">
        <f>summary!E61</f>
        <v>0.36348651936737175</v>
      </c>
      <c r="M5" s="14">
        <f>summary!F61</f>
        <v>0.15146098498844496</v>
      </c>
      <c r="N5" s="14">
        <f>summary!G61</f>
        <v>7.9524662475110947E-2</v>
      </c>
    </row>
    <row r="6" spans="2:14" x14ac:dyDescent="0.2">
      <c r="B6" s="30" t="s">
        <v>169</v>
      </c>
      <c r="C6" s="19">
        <v>0</v>
      </c>
      <c r="D6" s="33">
        <f>'[1]Auto ownership'!H54</f>
        <v>0.56063073772732686</v>
      </c>
      <c r="E6" s="33">
        <f>'[1]Auto ownership'!J54</f>
        <v>0.55153411191094204</v>
      </c>
      <c r="F6" s="33">
        <f>'[1]Auto ownership'!M54</f>
        <v>0.350838403703571</v>
      </c>
      <c r="G6" s="33">
        <f>'[1]Auto ownership'!Q54</f>
        <v>-0.25337040289458285</v>
      </c>
      <c r="I6" s="1" t="s">
        <v>170</v>
      </c>
      <c r="J6" s="14">
        <f>SUM(modeldata!C$4:C$12)/SUM(modeldata!$C$4:$G$12)</f>
        <v>0.2</v>
      </c>
      <c r="K6" s="14">
        <f>SUM(modeldata!D$4:D$12)/SUM(modeldata!$C$4:$G$12)</f>
        <v>0.2</v>
      </c>
      <c r="L6" s="14">
        <f>SUM(modeldata!E$4:E$12)/SUM(modeldata!$C$4:$G$12)</f>
        <v>0.2</v>
      </c>
      <c r="M6" s="14">
        <f>SUM(modeldata!F$4:F$12)/SUM(modeldata!$C$4:$G$12)</f>
        <v>0.2</v>
      </c>
      <c r="N6" s="14">
        <f>SUM(modeldata!G$4:G$12)/SUM(modeldata!$C$4:$G$12)</f>
        <v>0.2</v>
      </c>
    </row>
    <row r="7" spans="2:14" x14ac:dyDescent="0.2">
      <c r="B7" s="15" t="s">
        <v>171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I7" s="1" t="s">
        <v>172</v>
      </c>
      <c r="J7" s="14">
        <f t="shared" ref="J7:N7" si="0">J6-J5</f>
        <v>0.10463778783007392</v>
      </c>
      <c r="K7" s="14">
        <f t="shared" si="0"/>
        <v>-0.11016562099914623</v>
      </c>
      <c r="L7" s="14">
        <f t="shared" si="0"/>
        <v>-0.16348651936737174</v>
      </c>
      <c r="M7" s="14">
        <f t="shared" si="0"/>
        <v>4.8539015011555053E-2</v>
      </c>
      <c r="N7" s="14">
        <f t="shared" si="0"/>
        <v>0.12047533752488906</v>
      </c>
    </row>
    <row r="8" spans="2:14" x14ac:dyDescent="0.2">
      <c r="B8" s="15" t="s">
        <v>173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I8" s="18" t="s">
        <v>174</v>
      </c>
      <c r="J8" s="16">
        <f t="shared" ref="J8:N8" si="1">J7/J5</f>
        <v>1.0972667836566088</v>
      </c>
      <c r="K8" s="16">
        <f t="shared" si="1"/>
        <v>-0.35518321032571648</v>
      </c>
      <c r="L8" s="16">
        <f t="shared" si="1"/>
        <v>-0.44977326711293453</v>
      </c>
      <c r="M8" s="16">
        <f t="shared" si="1"/>
        <v>0.32047206754437862</v>
      </c>
      <c r="N8" s="16">
        <f t="shared" si="1"/>
        <v>1.514943085267348</v>
      </c>
    </row>
    <row r="9" spans="2:14" x14ac:dyDescent="0.2">
      <c r="B9" s="15" t="s">
        <v>175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I9" s="27" t="s">
        <v>167</v>
      </c>
      <c r="J9" s="19"/>
      <c r="K9" s="19"/>
      <c r="L9" s="19"/>
      <c r="M9" s="19"/>
      <c r="N9" s="19"/>
    </row>
    <row r="10" spans="2:14" x14ac:dyDescent="0.2">
      <c r="B10" s="15" t="s">
        <v>176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I10" s="22" t="s">
        <v>186</v>
      </c>
      <c r="J10" s="22">
        <f>C5</f>
        <v>0</v>
      </c>
      <c r="K10" s="23">
        <f>D5</f>
        <v>1.1128706549904406</v>
      </c>
      <c r="L10" s="23">
        <f t="shared" ref="L10:N10" si="2">E5</f>
        <v>-1.262829694334757</v>
      </c>
      <c r="M10" s="23">
        <f t="shared" si="2"/>
        <v>-3.3985810003028987</v>
      </c>
      <c r="N10" s="23">
        <f t="shared" si="2"/>
        <v>-5.3571199709700137</v>
      </c>
    </row>
    <row r="11" spans="2:14" x14ac:dyDescent="0.2">
      <c r="B11" s="15" t="s">
        <v>177</v>
      </c>
      <c r="C11" s="19">
        <v>0</v>
      </c>
      <c r="D11" s="33">
        <f>'[1]Auto ownership'!H55</f>
        <v>-0.5634652620087649</v>
      </c>
      <c r="E11" s="33">
        <f>'[1]Auto ownership'!J55</f>
        <v>-0.39739096404853719</v>
      </c>
      <c r="F11" s="33">
        <f>'[1]Auto ownership'!M55</f>
        <v>-0.20145009515535278</v>
      </c>
      <c r="G11" s="33">
        <f>'[1]Auto ownership'!Q55</f>
        <v>-6.2140580452059467E-2</v>
      </c>
      <c r="I11" s="1" t="s">
        <v>181</v>
      </c>
      <c r="J11" s="19">
        <v>0</v>
      </c>
      <c r="K11" s="20">
        <f>damp*LN(K5/K6)-damp*LN($J5/$J6)</f>
        <v>0</v>
      </c>
      <c r="L11" s="20">
        <f>damp*LN(L5/L6)-damp*LN($J5/$J6)</f>
        <v>0</v>
      </c>
      <c r="M11" s="20">
        <f>damp*LN(M5/M6)-damp*LN($J5/$J6)</f>
        <v>0</v>
      </c>
      <c r="N11" s="20">
        <f>damp*LN(N5/N6)-damp*LN($J5/$J6)</f>
        <v>0</v>
      </c>
    </row>
    <row r="12" spans="2:14" x14ac:dyDescent="0.2">
      <c r="B12" s="15" t="s">
        <v>178</v>
      </c>
      <c r="C12" s="19">
        <v>0</v>
      </c>
      <c r="D12" s="33">
        <f>'[1]Auto ownership'!H56</f>
        <v>-0.5634652620087649</v>
      </c>
      <c r="E12" s="33">
        <f>'[1]Auto ownership'!J56</f>
        <v>-0.39739096404853719</v>
      </c>
      <c r="F12" s="33">
        <f>'[1]Auto ownership'!M56</f>
        <v>-0.20145009515535278</v>
      </c>
      <c r="G12" s="33">
        <f>'[1]Auto ownership'!Q56</f>
        <v>-6.2140580452059467E-2</v>
      </c>
      <c r="I12" s="18" t="s">
        <v>187</v>
      </c>
      <c r="J12" s="17">
        <f>J10+J11</f>
        <v>0</v>
      </c>
      <c r="K12" s="21">
        <f>K10+K11</f>
        <v>1.1128706549904406</v>
      </c>
      <c r="L12" s="21">
        <f>L10+L11</f>
        <v>-1.262829694334757</v>
      </c>
      <c r="M12" s="21">
        <f>M10+M11</f>
        <v>-3.3985810003028987</v>
      </c>
      <c r="N12" s="21">
        <f>N10+N11</f>
        <v>-5.3571199709700137</v>
      </c>
    </row>
    <row r="13" spans="2:14" x14ac:dyDescent="0.2">
      <c r="B13" s="15" t="s">
        <v>179</v>
      </c>
      <c r="C13" s="19">
        <v>0</v>
      </c>
      <c r="D13" s="33">
        <f>'[1]Auto ownership'!H57</f>
        <v>-0.5634652620087649</v>
      </c>
      <c r="E13" s="33">
        <f>'[1]Auto ownership'!J57</f>
        <v>-0.39739096404853719</v>
      </c>
      <c r="F13" s="33">
        <f>'[1]Auto ownership'!M57</f>
        <v>-0.20145009515535278</v>
      </c>
      <c r="G13" s="33">
        <f>'[1]Auto ownership'!Q57</f>
        <v>-6.2140580452059467E-2</v>
      </c>
    </row>
    <row r="14" spans="2:14" x14ac:dyDescent="0.2">
      <c r="B14" s="31" t="s">
        <v>180</v>
      </c>
      <c r="C14" s="17">
        <v>0</v>
      </c>
      <c r="D14" s="34">
        <f>'[1]Auto ownership'!H58</f>
        <v>-0.4199239375559411</v>
      </c>
      <c r="E14" s="34">
        <f>'[1]Auto ownership'!J58</f>
        <v>-0.18316132003964297</v>
      </c>
      <c r="F14" s="34">
        <f>'[1]Auto ownership'!M58</f>
        <v>-0.12420569703097233</v>
      </c>
      <c r="G14" s="34">
        <f>'[1]Auto ownership'!Q58</f>
        <v>-0.15034195392335276</v>
      </c>
    </row>
    <row r="17" spans="2:14" x14ac:dyDescent="0.2">
      <c r="B17" s="27" t="s">
        <v>182</v>
      </c>
      <c r="C17" s="19" t="s">
        <v>162</v>
      </c>
      <c r="D17" s="17" t="s">
        <v>163</v>
      </c>
      <c r="E17" s="17" t="s">
        <v>164</v>
      </c>
      <c r="F17" s="17" t="s">
        <v>165</v>
      </c>
      <c r="G17" s="17" t="s">
        <v>166</v>
      </c>
      <c r="I17" s="27" t="s">
        <v>145</v>
      </c>
      <c r="J17" s="17" t="s">
        <v>162</v>
      </c>
      <c r="K17" s="17" t="s">
        <v>163</v>
      </c>
      <c r="L17" s="17" t="s">
        <v>164</v>
      </c>
      <c r="M17" s="17" t="s">
        <v>165</v>
      </c>
      <c r="N17" s="17" t="s">
        <v>166</v>
      </c>
    </row>
    <row r="18" spans="2:14" x14ac:dyDescent="0.2">
      <c r="B18" s="29" t="s">
        <v>167</v>
      </c>
      <c r="C18" s="25">
        <v>0</v>
      </c>
      <c r="D18" s="33">
        <f>K12</f>
        <v>1.1128706549904406</v>
      </c>
      <c r="E18" s="33">
        <f>L12</f>
        <v>-1.262829694334757</v>
      </c>
      <c r="F18" s="33">
        <f>M12</f>
        <v>-3.3985810003028987</v>
      </c>
      <c r="G18" s="33">
        <f>N12</f>
        <v>-5.3571199709700137</v>
      </c>
      <c r="I18" s="22" t="s">
        <v>168</v>
      </c>
      <c r="J18" s="14">
        <f>summary!C52</f>
        <v>0.30453602845261057</v>
      </c>
      <c r="K18" s="14">
        <f>summary!D52</f>
        <v>0.40941600793818916</v>
      </c>
      <c r="L18" s="14">
        <f>summary!E52</f>
        <v>0.20774196425585051</v>
      </c>
      <c r="M18" s="14">
        <f>summary!F52</f>
        <v>5.6999988850857927E-2</v>
      </c>
      <c r="N18" s="14">
        <f>summary!G52</f>
        <v>2.1306010502491833E-2</v>
      </c>
    </row>
    <row r="19" spans="2:14" x14ac:dyDescent="0.2">
      <c r="B19" s="30" t="s">
        <v>169</v>
      </c>
      <c r="C19" s="24">
        <v>0</v>
      </c>
      <c r="D19" s="33">
        <f>K25</f>
        <v>0.56063073772732686</v>
      </c>
      <c r="E19" s="33">
        <f>L25</f>
        <v>0.55153411191094204</v>
      </c>
      <c r="F19" s="33">
        <f>M25</f>
        <v>0.350838403703571</v>
      </c>
      <c r="G19" s="33">
        <f>N25</f>
        <v>-0.25337040289458285</v>
      </c>
      <c r="I19" s="1" t="s">
        <v>170</v>
      </c>
      <c r="J19" s="14">
        <f>modeldata!C$4/SUM(modeldata!$C4:$G4)</f>
        <v>0.2</v>
      </c>
      <c r="K19" s="14">
        <f>modeldata!D$4/SUM(modeldata!$C4:$G4)</f>
        <v>0.2</v>
      </c>
      <c r="L19" s="14">
        <f>modeldata!E$4/SUM(modeldata!$C4:$G4)</f>
        <v>0.2</v>
      </c>
      <c r="M19" s="14">
        <f>modeldata!F$4/SUM(modeldata!$C4:$G4)</f>
        <v>0.2</v>
      </c>
      <c r="N19" s="14">
        <f>modeldata!G$4/SUM(modeldata!$C4:$G4)</f>
        <v>0.2</v>
      </c>
    </row>
    <row r="20" spans="2:14" x14ac:dyDescent="0.2">
      <c r="B20" s="15" t="s">
        <v>171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I20" s="1" t="s">
        <v>172</v>
      </c>
      <c r="J20" s="14">
        <f>J19-J18</f>
        <v>-0.10453602845261056</v>
      </c>
      <c r="K20" s="14">
        <f>K19-K18</f>
        <v>-0.20941600793818915</v>
      </c>
      <c r="L20" s="14">
        <f>L19-L18</f>
        <v>-7.7419642558504975E-3</v>
      </c>
      <c r="M20" s="14">
        <f>M19-M18</f>
        <v>0.14300001114914207</v>
      </c>
      <c r="N20" s="14">
        <f>N19-N18</f>
        <v>0.17869398949750817</v>
      </c>
    </row>
    <row r="21" spans="2:14" x14ac:dyDescent="0.2">
      <c r="B21" s="15" t="s">
        <v>173</v>
      </c>
      <c r="C21" s="24">
        <f>J61</f>
        <v>0</v>
      </c>
      <c r="D21" s="24">
        <v>0</v>
      </c>
      <c r="E21" s="24">
        <v>0</v>
      </c>
      <c r="F21" s="24">
        <v>0</v>
      </c>
      <c r="G21" s="24">
        <v>0</v>
      </c>
      <c r="I21" s="18" t="s">
        <v>174</v>
      </c>
      <c r="J21" s="16">
        <f>J20/J18</f>
        <v>-0.34326325520094453</v>
      </c>
      <c r="K21" s="16">
        <f>K20/K18</f>
        <v>-0.51149931580058139</v>
      </c>
      <c r="L21" s="16">
        <f>L20/L18</f>
        <v>-3.7267214082541654E-2</v>
      </c>
      <c r="M21" s="16">
        <f>M20/M18</f>
        <v>2.5087726161369193</v>
      </c>
      <c r="N21" s="16">
        <f>N20/N18</f>
        <v>8.3870225013082162</v>
      </c>
    </row>
    <row r="22" spans="2:14" x14ac:dyDescent="0.2">
      <c r="B22" s="15" t="s">
        <v>175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J22" s="14"/>
      <c r="K22" s="14"/>
      <c r="L22" s="14"/>
      <c r="M22" s="14"/>
    </row>
    <row r="23" spans="2:14" x14ac:dyDescent="0.2">
      <c r="B23" s="15" t="s">
        <v>176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I23" s="22" t="s">
        <v>186</v>
      </c>
      <c r="J23" s="22">
        <f>C6</f>
        <v>0</v>
      </c>
      <c r="K23" s="23">
        <f>D6</f>
        <v>0.56063073772732686</v>
      </c>
      <c r="L23" s="23">
        <f>E6</f>
        <v>0.55153411191094204</v>
      </c>
      <c r="M23" s="23">
        <f>F6</f>
        <v>0.350838403703571</v>
      </c>
      <c r="N23" s="23">
        <f>G6</f>
        <v>-0.25337040289458285</v>
      </c>
    </row>
    <row r="24" spans="2:14" x14ac:dyDescent="0.2">
      <c r="B24" s="15" t="s">
        <v>177</v>
      </c>
      <c r="C24" s="24">
        <f>J37</f>
        <v>0</v>
      </c>
      <c r="D24" s="33">
        <f>K37</f>
        <v>-0.5634652620087649</v>
      </c>
      <c r="E24" s="33">
        <f>L37</f>
        <v>-0.39739096404853719</v>
      </c>
      <c r="F24" s="33">
        <f>M37</f>
        <v>-0.20145009515535278</v>
      </c>
      <c r="G24" s="33">
        <f>N37</f>
        <v>-6.2140580452059467E-2</v>
      </c>
      <c r="I24" s="1" t="s">
        <v>181</v>
      </c>
      <c r="J24" s="19">
        <v>0</v>
      </c>
      <c r="K24" s="20">
        <f>damp*LN(K18/K19)-damp*LN($J18/$J19)-K11</f>
        <v>0</v>
      </c>
      <c r="L24" s="20">
        <f>damp*LN(L18/L19)-damp*LN($J18/$J19)-L11</f>
        <v>0</v>
      </c>
      <c r="M24" s="20">
        <f>damp*LN(M18/M19)-damp*LN($J18/$J19)-M11</f>
        <v>0</v>
      </c>
      <c r="N24" s="20">
        <f>damp*LN(N18/N19)-damp*LN($J18/$J19)</f>
        <v>0</v>
      </c>
    </row>
    <row r="25" spans="2:14" x14ac:dyDescent="0.2">
      <c r="B25" s="15" t="s">
        <v>178</v>
      </c>
      <c r="C25" s="24">
        <f>J37</f>
        <v>0</v>
      </c>
      <c r="D25" s="33">
        <f>K37</f>
        <v>-0.5634652620087649</v>
      </c>
      <c r="E25" s="33">
        <f>L37</f>
        <v>-0.39739096404853719</v>
      </c>
      <c r="F25" s="33">
        <f>M37</f>
        <v>-0.20145009515535278</v>
      </c>
      <c r="G25" s="33">
        <f>N37</f>
        <v>-6.2140580452059467E-2</v>
      </c>
      <c r="I25" s="18" t="s">
        <v>187</v>
      </c>
      <c r="J25" s="17">
        <f>J23+J24</f>
        <v>0</v>
      </c>
      <c r="K25" s="21">
        <f>K23+K24</f>
        <v>0.56063073772732686</v>
      </c>
      <c r="L25" s="21">
        <f>L23+L24</f>
        <v>0.55153411191094204</v>
      </c>
      <c r="M25" s="21">
        <f>M23+M24</f>
        <v>0.350838403703571</v>
      </c>
      <c r="N25" s="21">
        <f>N23+N24</f>
        <v>-0.25337040289458285</v>
      </c>
    </row>
    <row r="26" spans="2:14" x14ac:dyDescent="0.2">
      <c r="B26" s="15" t="s">
        <v>179</v>
      </c>
      <c r="C26" s="24">
        <f>J37</f>
        <v>0</v>
      </c>
      <c r="D26" s="33">
        <f>K37</f>
        <v>-0.5634652620087649</v>
      </c>
      <c r="E26" s="33">
        <f>L37</f>
        <v>-0.39739096404853719</v>
      </c>
      <c r="F26" s="33">
        <f>M37</f>
        <v>-0.20145009515535278</v>
      </c>
      <c r="G26" s="33">
        <f>N37</f>
        <v>-6.2140580452059467E-2</v>
      </c>
    </row>
    <row r="27" spans="2:14" x14ac:dyDescent="0.2">
      <c r="B27" s="31" t="s">
        <v>180</v>
      </c>
      <c r="C27" s="26">
        <v>0</v>
      </c>
      <c r="D27" s="34">
        <f>K49</f>
        <v>-0.4199239375559411</v>
      </c>
      <c r="E27" s="34">
        <f t="shared" ref="E27:G27" si="3">L49</f>
        <v>-0.18316132003964297</v>
      </c>
      <c r="F27" s="34">
        <f t="shared" si="3"/>
        <v>-0.12420569703097233</v>
      </c>
      <c r="G27" s="34">
        <f t="shared" si="3"/>
        <v>-0.15034195392335276</v>
      </c>
    </row>
    <row r="29" spans="2:14" x14ac:dyDescent="0.2">
      <c r="I29" s="27" t="s">
        <v>183</v>
      </c>
      <c r="J29" s="17" t="s">
        <v>162</v>
      </c>
      <c r="K29" s="17" t="s">
        <v>163</v>
      </c>
      <c r="L29" s="17" t="s">
        <v>164</v>
      </c>
      <c r="M29" s="17" t="s">
        <v>165</v>
      </c>
      <c r="N29" s="17" t="s">
        <v>166</v>
      </c>
    </row>
    <row r="30" spans="2:14" x14ac:dyDescent="0.2">
      <c r="I30" s="22" t="s">
        <v>168</v>
      </c>
      <c r="J30" s="14">
        <f>SUM(summary!C$43:C$45)/SUM(summary!$H$43:$H$45)</f>
        <v>5.1232488213344925E-2</v>
      </c>
      <c r="K30" s="14">
        <f>SUM(summary!D$43:D$45)/SUM(summary!$H$43:$H$45)</f>
        <v>0.29156122074037272</v>
      </c>
      <c r="L30" s="14">
        <f>SUM(summary!E$43:E$45)/SUM(summary!$H$43:$H$45)</f>
        <v>0.37675635392569362</v>
      </c>
      <c r="M30" s="14">
        <f>SUM(summary!F$43:F$45)/SUM(summary!$H$43:$H$45)</f>
        <v>0.18186899346364638</v>
      </c>
      <c r="N30" s="14">
        <f>SUM(summary!G$43:G$45)/SUM(summary!$H$43:$H$45)</f>
        <v>9.8580943656942352E-2</v>
      </c>
    </row>
    <row r="31" spans="2:14" x14ac:dyDescent="0.2">
      <c r="I31" s="1" t="s">
        <v>170</v>
      </c>
      <c r="J31" s="14">
        <f>SUM(modeldata!C$9:C$11)/SUM(modeldata!$C$9:$G$11)</f>
        <v>0.2</v>
      </c>
      <c r="K31" s="14">
        <f>SUM(modeldata!D$9:D$11)/SUM(modeldata!$C$9:$G$11)</f>
        <v>0.2</v>
      </c>
      <c r="L31" s="14">
        <f>SUM(modeldata!E$9:E$11)/SUM(modeldata!$C$9:$G$11)</f>
        <v>0.2</v>
      </c>
      <c r="M31" s="14">
        <f>SUM(modeldata!F$9:F$11)/SUM(modeldata!$C$9:$G$11)</f>
        <v>0.2</v>
      </c>
      <c r="N31" s="14">
        <f>SUM(modeldata!G$9:G$11)/SUM(modeldata!$C$9:$G$11)</f>
        <v>0.2</v>
      </c>
    </row>
    <row r="32" spans="2:14" x14ac:dyDescent="0.2">
      <c r="I32" s="1" t="s">
        <v>172</v>
      </c>
      <c r="J32" s="14">
        <f>J31-J30</f>
        <v>0.14876751178665509</v>
      </c>
      <c r="K32" s="14">
        <f>K31-K30</f>
        <v>-9.1561220740372706E-2</v>
      </c>
      <c r="L32" s="14">
        <f>L31-L30</f>
        <v>-0.17675635392569361</v>
      </c>
      <c r="M32" s="14">
        <f>M31-M30</f>
        <v>1.8131006536353633E-2</v>
      </c>
      <c r="N32" s="14">
        <f>N31-N30</f>
        <v>0.10141905634305766</v>
      </c>
    </row>
    <row r="33" spans="9:14" x14ac:dyDescent="0.2">
      <c r="I33" s="18" t="s">
        <v>174</v>
      </c>
      <c r="J33" s="16">
        <f>J32/J30</f>
        <v>2.9037729178241332</v>
      </c>
      <c r="K33" s="16">
        <f>K32/K30</f>
        <v>-0.31403771910361655</v>
      </c>
      <c r="L33" s="16">
        <f>L32/L30</f>
        <v>-0.46915294747903485</v>
      </c>
      <c r="M33" s="16">
        <f>M32/M30</f>
        <v>9.9692675431108185E-2</v>
      </c>
      <c r="N33" s="16">
        <f>N32/N30</f>
        <v>1.028789668477833</v>
      </c>
    </row>
    <row r="34" spans="9:14" x14ac:dyDescent="0.2">
      <c r="J34" s="14"/>
      <c r="K34" s="14"/>
      <c r="L34" s="14"/>
      <c r="M34" s="14"/>
    </row>
    <row r="35" spans="9:14" x14ac:dyDescent="0.2">
      <c r="I35" s="22" t="s">
        <v>186</v>
      </c>
      <c r="J35" s="22">
        <f>C12</f>
        <v>0</v>
      </c>
      <c r="K35" s="23">
        <f>D12</f>
        <v>-0.5634652620087649</v>
      </c>
      <c r="L35" s="23">
        <f>E12</f>
        <v>-0.39739096404853719</v>
      </c>
      <c r="M35" s="23">
        <f>F12</f>
        <v>-0.20145009515535278</v>
      </c>
      <c r="N35" s="23">
        <f>G12</f>
        <v>-6.2140580452059467E-2</v>
      </c>
    </row>
    <row r="36" spans="9:14" x14ac:dyDescent="0.2">
      <c r="I36" s="1" t="s">
        <v>181</v>
      </c>
      <c r="J36" s="19">
        <v>0</v>
      </c>
      <c r="K36" s="20">
        <f>damp*LN(K30/K31)-damp*LN($J30/$J31)-K11</f>
        <v>0</v>
      </c>
      <c r="L36" s="20">
        <f>damp*LN(L30/L31)-damp*LN($J30/$J31)-L11</f>
        <v>0</v>
      </c>
      <c r="M36" s="20">
        <f>damp*LN(M30/M31)-damp*LN($J30/$J31)-M11</f>
        <v>0</v>
      </c>
      <c r="N36" s="20">
        <f>damp*LN(N30/N31)-damp*LN($J30/$J31)</f>
        <v>0</v>
      </c>
    </row>
    <row r="37" spans="9:14" x14ac:dyDescent="0.2">
      <c r="I37" s="18" t="s">
        <v>187</v>
      </c>
      <c r="J37" s="17">
        <f>J35+J36</f>
        <v>0</v>
      </c>
      <c r="K37" s="21">
        <f>K35+K36</f>
        <v>-0.5634652620087649</v>
      </c>
      <c r="L37" s="21">
        <f>L35+L36</f>
        <v>-0.39739096404853719</v>
      </c>
      <c r="M37" s="21">
        <f>M35+M36</f>
        <v>-0.20145009515535278</v>
      </c>
      <c r="N37" s="21">
        <f>N35+N36</f>
        <v>-6.2140580452059467E-2</v>
      </c>
    </row>
    <row r="41" spans="9:14" x14ac:dyDescent="0.2">
      <c r="I41" s="27" t="s">
        <v>153</v>
      </c>
      <c r="J41" s="17" t="s">
        <v>162</v>
      </c>
      <c r="K41" s="17" t="s">
        <v>163</v>
      </c>
      <c r="L41" s="17" t="s">
        <v>164</v>
      </c>
      <c r="M41" s="17" t="s">
        <v>165</v>
      </c>
      <c r="N41" s="17" t="s">
        <v>166</v>
      </c>
    </row>
    <row r="42" spans="9:14" x14ac:dyDescent="0.2">
      <c r="I42" s="22" t="s">
        <v>168</v>
      </c>
      <c r="J42" s="14">
        <f>summary!C60</f>
        <v>4.931995498159205E-2</v>
      </c>
      <c r="K42" s="14">
        <f>summary!D60</f>
        <v>0.33148617973027106</v>
      </c>
      <c r="L42" s="14">
        <f>summary!E60</f>
        <v>0.40175113976689619</v>
      </c>
      <c r="M42" s="14">
        <f>summary!F60</f>
        <v>0.1554088854128913</v>
      </c>
      <c r="N42" s="14">
        <f>summary!G60</f>
        <v>6.2033840108349392E-2</v>
      </c>
    </row>
    <row r="43" spans="9:14" x14ac:dyDescent="0.2">
      <c r="I43" s="1" t="s">
        <v>170</v>
      </c>
      <c r="J43" s="14">
        <f>modeldata!C$12/SUM(modeldata!$C$12:$G$12)</f>
        <v>0.2</v>
      </c>
      <c r="K43" s="14">
        <f>modeldata!D$12/SUM(modeldata!$C$12:$G$12)</f>
        <v>0.2</v>
      </c>
      <c r="L43" s="14">
        <f>modeldata!E$12/SUM(modeldata!$C$12:$G$12)</f>
        <v>0.2</v>
      </c>
      <c r="M43" s="14">
        <f>modeldata!F$12/SUM(modeldata!$C$12:$G$12)</f>
        <v>0.2</v>
      </c>
      <c r="N43" s="14">
        <f>modeldata!G$12/SUM(modeldata!$C$12:$G$12)</f>
        <v>0.2</v>
      </c>
    </row>
    <row r="44" spans="9:14" x14ac:dyDescent="0.2">
      <c r="I44" s="1" t="s">
        <v>172</v>
      </c>
      <c r="J44" s="14">
        <f>J43-J42</f>
        <v>0.15068004501840795</v>
      </c>
      <c r="K44" s="14">
        <f>K43-K42</f>
        <v>-0.13148617973027105</v>
      </c>
      <c r="L44" s="14">
        <f>L43-L42</f>
        <v>-0.20175113976689618</v>
      </c>
      <c r="M44" s="14">
        <f>M43-M42</f>
        <v>4.459111458710871E-2</v>
      </c>
      <c r="N44" s="14">
        <f>N43-N42</f>
        <v>0.13796615989165062</v>
      </c>
    </row>
    <row r="45" spans="9:14" x14ac:dyDescent="0.2">
      <c r="I45" s="18" t="s">
        <v>174</v>
      </c>
      <c r="J45" s="16">
        <f>J44/J42</f>
        <v>3.0551537420228194</v>
      </c>
      <c r="K45" s="16">
        <f>K44/K42</f>
        <v>-0.39665659617321242</v>
      </c>
      <c r="L45" s="16">
        <f>L44/L42</f>
        <v>-0.50217938369498116</v>
      </c>
      <c r="M45" s="16">
        <f>M44/M42</f>
        <v>0.28692770344912233</v>
      </c>
      <c r="N45" s="16">
        <f>N44/N42</f>
        <v>2.2240467404674047</v>
      </c>
    </row>
    <row r="46" spans="9:14" x14ac:dyDescent="0.2">
      <c r="J46" s="14"/>
      <c r="K46" s="14"/>
      <c r="L46" s="14"/>
      <c r="M46" s="14"/>
    </row>
    <row r="47" spans="9:14" x14ac:dyDescent="0.2">
      <c r="I47" s="22" t="s">
        <v>186</v>
      </c>
      <c r="J47" s="22">
        <f>C14</f>
        <v>0</v>
      </c>
      <c r="K47" s="23">
        <f>D14</f>
        <v>-0.4199239375559411</v>
      </c>
      <c r="L47" s="23">
        <f>E14</f>
        <v>-0.18316132003964297</v>
      </c>
      <c r="M47" s="23">
        <f>F14</f>
        <v>-0.12420569703097233</v>
      </c>
      <c r="N47" s="23">
        <f>G14</f>
        <v>-0.15034195392335276</v>
      </c>
    </row>
    <row r="48" spans="9:14" x14ac:dyDescent="0.2">
      <c r="I48" s="1" t="s">
        <v>181</v>
      </c>
      <c r="J48" s="19">
        <v>0</v>
      </c>
      <c r="K48" s="20">
        <f>damp*LN(K42/K43)-damp*LN($J42/$J43)-K11</f>
        <v>0</v>
      </c>
      <c r="L48" s="20">
        <f>damp*LN(L42/L43)-damp*LN($J42/$J43)-L11</f>
        <v>0</v>
      </c>
      <c r="M48" s="20">
        <f>damp*LN(M42/M43)-damp*LN($J42/$J43)-M11</f>
        <v>0</v>
      </c>
      <c r="N48" s="20">
        <f>damp*LN(N42/N43)-damp*LN($J42/$J43)-N11</f>
        <v>0</v>
      </c>
    </row>
    <row r="49" spans="9:14" x14ac:dyDescent="0.2">
      <c r="I49" s="18" t="s">
        <v>187</v>
      </c>
      <c r="J49" s="17">
        <f>J47+J48</f>
        <v>0</v>
      </c>
      <c r="K49" s="21">
        <f>K47+K48</f>
        <v>-0.4199239375559411</v>
      </c>
      <c r="L49" s="21">
        <f>L47+L48</f>
        <v>-0.18316132003964297</v>
      </c>
      <c r="M49" s="21">
        <f>M47+M48</f>
        <v>-0.12420569703097233</v>
      </c>
      <c r="N49" s="21">
        <f>N47+N48</f>
        <v>-0.15034195392335276</v>
      </c>
    </row>
    <row r="52" spans="9:14" x14ac:dyDescent="0.2">
      <c r="I52" s="13"/>
    </row>
    <row r="53" spans="9:14" x14ac:dyDescent="0.2">
      <c r="I53" s="27" t="s">
        <v>147</v>
      </c>
      <c r="J53" s="18" t="s">
        <v>162</v>
      </c>
      <c r="K53" s="18" t="s">
        <v>163</v>
      </c>
      <c r="L53" s="18" t="s">
        <v>164</v>
      </c>
      <c r="M53" s="18" t="s">
        <v>165</v>
      </c>
      <c r="N53" s="18" t="s">
        <v>166</v>
      </c>
    </row>
    <row r="54" spans="9:14" x14ac:dyDescent="0.2">
      <c r="I54" s="22" t="s">
        <v>168</v>
      </c>
      <c r="J54" s="14">
        <f>summary!C54</f>
        <v>5.0635180212260746E-2</v>
      </c>
      <c r="K54" s="14">
        <f>summary!D54</f>
        <v>0.27579780189102721</v>
      </c>
      <c r="L54" s="14">
        <f>summary!E54</f>
        <v>0.40851549129115505</v>
      </c>
      <c r="M54" s="14">
        <f>summary!F54</f>
        <v>0.16857138778430045</v>
      </c>
      <c r="N54" s="14">
        <f>summary!G54</f>
        <v>9.6480138821256528E-2</v>
      </c>
    </row>
    <row r="55" spans="9:14" x14ac:dyDescent="0.2">
      <c r="I55" s="1" t="s">
        <v>170</v>
      </c>
      <c r="J55" s="14">
        <f>modeldata!C$6/SUM(modeldata!$C$6:$G$6)</f>
        <v>0.2</v>
      </c>
      <c r="K55" s="14">
        <f>modeldata!D$6/SUM(modeldata!$C$6:$G$6)</f>
        <v>0.2</v>
      </c>
      <c r="L55" s="14">
        <f>modeldata!E$6/SUM(modeldata!$C$6:$G$6)</f>
        <v>0.2</v>
      </c>
      <c r="M55" s="14">
        <f>modeldata!F$6/SUM(modeldata!$C$6:$G$6)</f>
        <v>0.2</v>
      </c>
      <c r="N55" s="14">
        <f>modeldata!G$6/SUM(modeldata!$C$6:$G$6)</f>
        <v>0.2</v>
      </c>
    </row>
    <row r="56" spans="9:14" x14ac:dyDescent="0.2">
      <c r="I56" s="1" t="s">
        <v>172</v>
      </c>
      <c r="J56" s="14">
        <f>J55-J54</f>
        <v>0.14936481978773927</v>
      </c>
      <c r="K56" s="14">
        <f>K55-K54</f>
        <v>-7.5797801891027194E-2</v>
      </c>
      <c r="L56" s="14">
        <f>L55-L54</f>
        <v>-0.20851549129115504</v>
      </c>
      <c r="M56" s="14">
        <f>M55-M54</f>
        <v>3.1428612215699564E-2</v>
      </c>
      <c r="N56" s="14">
        <f>N55-N54</f>
        <v>0.10351986117874348</v>
      </c>
    </row>
    <row r="57" spans="9:14" x14ac:dyDescent="0.2">
      <c r="I57" s="18" t="s">
        <v>174</v>
      </c>
      <c r="J57" s="16">
        <f>J56/J54</f>
        <v>2.949823011621715</v>
      </c>
      <c r="K57" s="16">
        <f>K56/K54</f>
        <v>-0.27483105873692315</v>
      </c>
      <c r="L57" s="16">
        <f>L56/L54</f>
        <v>-0.51042248271202761</v>
      </c>
      <c r="M57" s="16">
        <f>M56/M54</f>
        <v>0.18644096503443869</v>
      </c>
      <c r="N57" s="16">
        <f>N56/N54</f>
        <v>1.0729655081708482</v>
      </c>
    </row>
    <row r="58" spans="9:14" x14ac:dyDescent="0.2">
      <c r="J58" s="14"/>
      <c r="K58" s="14"/>
      <c r="L58" s="14"/>
      <c r="M58" s="14"/>
    </row>
    <row r="59" spans="9:14" x14ac:dyDescent="0.2">
      <c r="I59" s="22" t="s">
        <v>186</v>
      </c>
      <c r="J59" s="22">
        <f>C8</f>
        <v>0</v>
      </c>
      <c r="K59" s="23">
        <f>D8</f>
        <v>0</v>
      </c>
      <c r="L59" s="23">
        <f>E8</f>
        <v>0</v>
      </c>
      <c r="M59" s="23">
        <f>F8</f>
        <v>0</v>
      </c>
      <c r="N59" s="23">
        <f>G8</f>
        <v>0</v>
      </c>
    </row>
    <row r="60" spans="9:14" x14ac:dyDescent="0.2">
      <c r="I60" s="1" t="s">
        <v>181</v>
      </c>
      <c r="J60" s="19">
        <v>0</v>
      </c>
      <c r="K60" s="20">
        <f>damp*LN(K54/K55)-damp*LN($J54/$J55)-K11</f>
        <v>0</v>
      </c>
      <c r="L60" s="20">
        <f>damp*LN(L54/L55)-damp*LN($J54/$J55)-L11</f>
        <v>0</v>
      </c>
      <c r="M60" s="20">
        <f>damp*LN(M54/M55)-damp*LN($J54/$J55)-M11</f>
        <v>0</v>
      </c>
      <c r="N60" s="20">
        <f>-damp*LN($J54/$J55)</f>
        <v>0</v>
      </c>
    </row>
    <row r="61" spans="9:14" x14ac:dyDescent="0.2">
      <c r="I61" s="18" t="s">
        <v>187</v>
      </c>
      <c r="J61" s="17">
        <f>J59+J60</f>
        <v>0</v>
      </c>
      <c r="K61" s="21">
        <f>K59+K60</f>
        <v>0</v>
      </c>
      <c r="L61" s="21">
        <f>L59+L60</f>
        <v>0</v>
      </c>
      <c r="M61" s="21">
        <f>M59+M60</f>
        <v>0</v>
      </c>
      <c r="N61" s="21">
        <f>N59+N60</f>
        <v>0</v>
      </c>
    </row>
  </sheetData>
  <conditionalFormatting sqref="D5:G6">
    <cfRule type="cellIs" dxfId="7" priority="7" stopIfTrue="1" operator="lessThan">
      <formula>0</formula>
    </cfRule>
    <cfRule type="cellIs" dxfId="6" priority="8" stopIfTrue="1" operator="greaterThan">
      <formula>0</formula>
    </cfRule>
  </conditionalFormatting>
  <conditionalFormatting sqref="D11:G14">
    <cfRule type="cellIs" dxfId="5" priority="5" stopIfTrue="1" operator="lessThan">
      <formula>0</formula>
    </cfRule>
    <cfRule type="cellIs" dxfId="4" priority="6" stopIfTrue="1" operator="greaterThan">
      <formula>0</formula>
    </cfRule>
  </conditionalFormatting>
  <conditionalFormatting sqref="D18:G1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D24:G2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  <pageSetup scale="6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G12"/>
  <sheetViews>
    <sheetView workbookViewId="0">
      <selection activeCell="G13" sqref="G13"/>
    </sheetView>
  </sheetViews>
  <sheetFormatPr defaultRowHeight="15" x14ac:dyDescent="0.25"/>
  <cols>
    <col min="1" max="1" width="7.28515625" bestFit="1" customWidth="1"/>
    <col min="2" max="2" width="12" bestFit="1" customWidth="1"/>
    <col min="3" max="6" width="9.42578125" bestFit="1" customWidth="1"/>
    <col min="7" max="7" width="8.42578125" bestFit="1" customWidth="1"/>
  </cols>
  <sheetData>
    <row r="1" spans="1:7" x14ac:dyDescent="0.25">
      <c r="A1" s="3" t="s">
        <v>194</v>
      </c>
    </row>
    <row r="2" spans="1:7" x14ac:dyDescent="0.25">
      <c r="A2" s="3"/>
    </row>
    <row r="3" spans="1:7" x14ac:dyDescent="0.25">
      <c r="A3" s="1" t="s">
        <v>159</v>
      </c>
      <c r="B3" s="1" t="s">
        <v>160</v>
      </c>
      <c r="C3" s="1">
        <v>0</v>
      </c>
      <c r="D3" s="1">
        <v>1</v>
      </c>
      <c r="E3" s="1">
        <v>2</v>
      </c>
      <c r="F3" s="1">
        <v>3</v>
      </c>
      <c r="G3" s="1">
        <v>4</v>
      </c>
    </row>
    <row r="4" spans="1:7" x14ac:dyDescent="0.25">
      <c r="A4" s="1">
        <v>1</v>
      </c>
      <c r="B4" s="1" t="s">
        <v>145</v>
      </c>
      <c r="C4" s="8">
        <v>1</v>
      </c>
      <c r="D4" s="8">
        <v>1</v>
      </c>
      <c r="E4" s="8">
        <v>1</v>
      </c>
      <c r="F4" s="8">
        <v>1</v>
      </c>
      <c r="G4" s="8">
        <v>1</v>
      </c>
    </row>
    <row r="5" spans="1:7" x14ac:dyDescent="0.25">
      <c r="A5" s="1">
        <v>2</v>
      </c>
      <c r="B5" s="1" t="s">
        <v>146</v>
      </c>
      <c r="C5" s="8">
        <v>1</v>
      </c>
      <c r="D5" s="8">
        <v>1</v>
      </c>
      <c r="E5" s="8">
        <v>1</v>
      </c>
      <c r="F5" s="8">
        <v>1</v>
      </c>
      <c r="G5" s="8">
        <v>1</v>
      </c>
    </row>
    <row r="6" spans="1:7" x14ac:dyDescent="0.25">
      <c r="A6" s="1">
        <v>3</v>
      </c>
      <c r="B6" s="1" t="s">
        <v>147</v>
      </c>
      <c r="C6" s="8">
        <v>1</v>
      </c>
      <c r="D6" s="8">
        <v>1</v>
      </c>
      <c r="E6" s="8">
        <v>1</v>
      </c>
      <c r="F6" s="8">
        <v>1</v>
      </c>
      <c r="G6" s="8">
        <v>1</v>
      </c>
    </row>
    <row r="7" spans="1:7" x14ac:dyDescent="0.25">
      <c r="A7" s="1">
        <v>4</v>
      </c>
      <c r="B7" s="1" t="s">
        <v>148</v>
      </c>
      <c r="C7" s="8">
        <v>1</v>
      </c>
      <c r="D7" s="8">
        <v>1</v>
      </c>
      <c r="E7" s="8">
        <v>1</v>
      </c>
      <c r="F7" s="8">
        <v>1</v>
      </c>
      <c r="G7" s="8">
        <v>1</v>
      </c>
    </row>
    <row r="8" spans="1:7" x14ac:dyDescent="0.25">
      <c r="A8" s="1">
        <v>5</v>
      </c>
      <c r="B8" s="1" t="s">
        <v>149</v>
      </c>
      <c r="C8" s="8">
        <v>1</v>
      </c>
      <c r="D8" s="8">
        <v>1</v>
      </c>
      <c r="E8" s="8">
        <v>1</v>
      </c>
      <c r="F8" s="8">
        <v>1</v>
      </c>
      <c r="G8" s="8">
        <v>1</v>
      </c>
    </row>
    <row r="9" spans="1:7" x14ac:dyDescent="0.25">
      <c r="A9" s="1">
        <v>6</v>
      </c>
      <c r="B9" s="1" t="s">
        <v>150</v>
      </c>
      <c r="C9" s="8">
        <v>1</v>
      </c>
      <c r="D9" s="8">
        <v>1</v>
      </c>
      <c r="E9" s="8">
        <v>1</v>
      </c>
      <c r="F9" s="8">
        <v>1</v>
      </c>
      <c r="G9" s="8">
        <v>1</v>
      </c>
    </row>
    <row r="10" spans="1:7" x14ac:dyDescent="0.25">
      <c r="A10" s="1">
        <v>7</v>
      </c>
      <c r="B10" s="1" t="s">
        <v>151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</row>
    <row r="11" spans="1:7" x14ac:dyDescent="0.25">
      <c r="A11" s="1">
        <v>8</v>
      </c>
      <c r="B11" s="1" t="s">
        <v>152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</row>
    <row r="12" spans="1:7" x14ac:dyDescent="0.25">
      <c r="A12" s="1">
        <v>9</v>
      </c>
      <c r="B12" s="1" t="s">
        <v>153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BK32"/>
  <sheetViews>
    <sheetView workbookViewId="0">
      <pane ySplit="4" topLeftCell="A23" activePane="bottomLeft" state="frozen"/>
      <selection pane="bottomLeft" activeCell="C49" sqref="C49"/>
    </sheetView>
  </sheetViews>
  <sheetFormatPr defaultRowHeight="12.75" x14ac:dyDescent="0.2"/>
  <cols>
    <col min="1" max="1" width="16.28515625" style="1" customWidth="1"/>
    <col min="2" max="2" width="9.140625" style="1"/>
    <col min="3" max="3" width="28.5703125" style="1" customWidth="1"/>
    <col min="4" max="4" width="9.140625" style="1"/>
    <col min="5" max="5" width="0" style="1" hidden="1" customWidth="1"/>
    <col min="6" max="6" width="9.42578125" style="1" bestFit="1" customWidth="1"/>
    <col min="7" max="7" width="0" style="1" hidden="1" customWidth="1"/>
    <col min="8" max="8" width="9.42578125" style="1" bestFit="1" customWidth="1"/>
    <col min="9" max="9" width="0" style="1" hidden="1" customWidth="1"/>
    <col min="10" max="10" width="9.42578125" style="1" bestFit="1" customWidth="1"/>
    <col min="11" max="11" width="0" style="1" hidden="1" customWidth="1"/>
    <col min="12" max="12" width="9.42578125" style="1" bestFit="1" customWidth="1"/>
    <col min="13" max="13" width="0" style="1" hidden="1" customWidth="1"/>
    <col min="14" max="14" width="9.28515625" style="1" bestFit="1" customWidth="1"/>
    <col min="15" max="15" width="0" style="1" hidden="1" customWidth="1"/>
    <col min="16" max="16" width="9.140625" style="1"/>
    <col min="17" max="17" width="0" style="1" hidden="1" customWidth="1"/>
    <col min="18" max="18" width="9.140625" style="1"/>
    <col min="19" max="19" width="0" style="1" hidden="1" customWidth="1"/>
    <col min="20" max="20" width="9.140625" style="1"/>
    <col min="21" max="21" width="0" style="1" hidden="1" customWidth="1"/>
    <col min="22" max="22" width="9.140625" style="1"/>
    <col min="23" max="23" width="0" style="1" hidden="1" customWidth="1"/>
    <col min="24" max="24" width="9.140625" style="1"/>
    <col min="25" max="25" width="0" style="1" hidden="1" customWidth="1"/>
    <col min="26" max="26" width="9.140625" style="1"/>
    <col min="27" max="27" width="0" style="1" hidden="1" customWidth="1"/>
    <col min="28" max="28" width="9.140625" style="1"/>
    <col min="29" max="29" width="0" style="1" hidden="1" customWidth="1"/>
    <col min="30" max="30" width="9.140625" style="1"/>
    <col min="31" max="31" width="0" style="1" hidden="1" customWidth="1"/>
    <col min="32" max="32" width="9.140625" style="1"/>
    <col min="33" max="33" width="0" style="1" hidden="1" customWidth="1"/>
    <col min="34" max="34" width="9.140625" style="1"/>
    <col min="35" max="35" width="0" style="1" hidden="1" customWidth="1"/>
    <col min="36" max="36" width="9.140625" style="1"/>
    <col min="37" max="37" width="0" style="1" hidden="1" customWidth="1"/>
    <col min="38" max="38" width="9.140625" style="1"/>
    <col min="39" max="39" width="0" style="1" hidden="1" customWidth="1"/>
    <col min="40" max="40" width="9.140625" style="1"/>
    <col min="41" max="41" width="0" style="1" hidden="1" customWidth="1"/>
    <col min="42" max="42" width="9.140625" style="1"/>
    <col min="43" max="43" width="0" style="1" hidden="1" customWidth="1"/>
    <col min="44" max="44" width="9.140625" style="1"/>
    <col min="45" max="45" width="0" style="1" hidden="1" customWidth="1"/>
    <col min="46" max="46" width="9.140625" style="1"/>
    <col min="47" max="47" width="0" style="1" hidden="1" customWidth="1"/>
    <col min="48" max="48" width="9.140625" style="1"/>
    <col min="49" max="49" width="0" style="1" hidden="1" customWidth="1"/>
    <col min="50" max="50" width="9.140625" style="1"/>
    <col min="51" max="51" width="0" style="1" hidden="1" customWidth="1"/>
    <col min="52" max="52" width="9.140625" style="1"/>
    <col min="53" max="53" width="0" style="1" hidden="1" customWidth="1"/>
    <col min="54" max="54" width="9.140625" style="1"/>
    <col min="55" max="55" width="0" style="1" hidden="1" customWidth="1"/>
    <col min="56" max="56" width="9.140625" style="1"/>
    <col min="57" max="57" width="0" style="1" hidden="1" customWidth="1"/>
    <col min="58" max="58" width="9.140625" style="1"/>
    <col min="59" max="59" width="0" style="1" hidden="1" customWidth="1"/>
    <col min="60" max="60" width="9.140625" style="1"/>
    <col min="61" max="61" width="0" style="1" hidden="1" customWidth="1"/>
    <col min="62" max="62" width="9.140625" style="1"/>
    <col min="63" max="63" width="0" style="1" hidden="1" customWidth="1"/>
    <col min="64" max="16384" width="9.140625" style="1"/>
  </cols>
  <sheetData>
    <row r="1" spans="1:63" x14ac:dyDescent="0.2">
      <c r="A1" s="3" t="s">
        <v>144</v>
      </c>
    </row>
    <row r="2" spans="1:63" x14ac:dyDescent="0.2">
      <c r="A2" s="3" t="s">
        <v>157</v>
      </c>
    </row>
    <row r="3" spans="1:63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</row>
    <row r="4" spans="1:63" s="2" customFormat="1" ht="127.5" x14ac:dyDescent="0.2">
      <c r="A4" s="2" t="s">
        <v>63</v>
      </c>
      <c r="B4" s="2" t="s">
        <v>64</v>
      </c>
      <c r="C4" s="2" t="s">
        <v>65</v>
      </c>
      <c r="D4" s="2" t="s">
        <v>66</v>
      </c>
      <c r="E4" s="2" t="s">
        <v>67</v>
      </c>
      <c r="F4" s="2" t="s">
        <v>68</v>
      </c>
      <c r="G4" s="2" t="s">
        <v>69</v>
      </c>
      <c r="H4" s="2" t="s">
        <v>70</v>
      </c>
      <c r="I4" s="2" t="s">
        <v>71</v>
      </c>
      <c r="J4" s="2" t="s">
        <v>72</v>
      </c>
      <c r="K4" s="2" t="s">
        <v>73</v>
      </c>
      <c r="L4" s="2" t="s">
        <v>74</v>
      </c>
      <c r="M4" s="2" t="s">
        <v>75</v>
      </c>
      <c r="N4" s="2" t="s">
        <v>76</v>
      </c>
      <c r="O4" s="2" t="s">
        <v>77</v>
      </c>
      <c r="P4" s="2" t="s">
        <v>78</v>
      </c>
      <c r="Q4" s="2" t="s">
        <v>79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  <c r="AH4" s="2" t="s">
        <v>96</v>
      </c>
      <c r="AI4" s="2" t="s">
        <v>97</v>
      </c>
      <c r="AJ4" s="2" t="s">
        <v>98</v>
      </c>
      <c r="AK4" s="2" t="s">
        <v>99</v>
      </c>
      <c r="AL4" s="2" t="s">
        <v>100</v>
      </c>
      <c r="AM4" s="2" t="s">
        <v>101</v>
      </c>
      <c r="AN4" s="2" t="s">
        <v>102</v>
      </c>
      <c r="AO4" s="2" t="s">
        <v>103</v>
      </c>
      <c r="AP4" s="2" t="s">
        <v>104</v>
      </c>
      <c r="AQ4" s="2" t="s">
        <v>105</v>
      </c>
      <c r="AR4" s="2" t="s">
        <v>106</v>
      </c>
      <c r="AS4" s="2" t="s">
        <v>107</v>
      </c>
      <c r="AT4" s="2" t="s">
        <v>108</v>
      </c>
      <c r="AU4" s="2" t="s">
        <v>109</v>
      </c>
      <c r="AV4" s="2" t="s">
        <v>110</v>
      </c>
      <c r="AW4" s="2" t="s">
        <v>111</v>
      </c>
      <c r="AX4" s="2" t="s">
        <v>112</v>
      </c>
      <c r="AY4" s="2" t="s">
        <v>113</v>
      </c>
      <c r="AZ4" s="2" t="s">
        <v>114</v>
      </c>
      <c r="BA4" s="2" t="s">
        <v>115</v>
      </c>
      <c r="BB4" s="2" t="s">
        <v>116</v>
      </c>
      <c r="BC4" s="2" t="s">
        <v>117</v>
      </c>
      <c r="BD4" s="2" t="s">
        <v>118</v>
      </c>
      <c r="BE4" s="2" t="s">
        <v>119</v>
      </c>
      <c r="BF4" s="2" t="s">
        <v>120</v>
      </c>
      <c r="BG4" s="2" t="s">
        <v>121</v>
      </c>
      <c r="BH4" s="2" t="s">
        <v>122</v>
      </c>
      <c r="BI4" s="2" t="s">
        <v>123</v>
      </c>
      <c r="BJ4" s="2" t="s">
        <v>124</v>
      </c>
      <c r="BK4" s="2" t="s">
        <v>125</v>
      </c>
    </row>
    <row r="5" spans="1:63" x14ac:dyDescent="0.2">
      <c r="A5" s="1" t="s">
        <v>126</v>
      </c>
      <c r="B5" s="1">
        <v>6001</v>
      </c>
      <c r="C5" s="1" t="s">
        <v>127</v>
      </c>
      <c r="D5" s="1">
        <v>564293</v>
      </c>
      <c r="E5" s="1">
        <v>1576</v>
      </c>
      <c r="F5" s="8">
        <v>56950</v>
      </c>
      <c r="G5" s="8">
        <v>1397</v>
      </c>
      <c r="H5" s="8">
        <v>184473</v>
      </c>
      <c r="I5" s="8">
        <v>2505</v>
      </c>
      <c r="J5" s="8">
        <v>203164</v>
      </c>
      <c r="K5" s="8">
        <v>2071</v>
      </c>
      <c r="L5" s="8">
        <v>81305</v>
      </c>
      <c r="M5" s="8">
        <v>1592</v>
      </c>
      <c r="N5" s="8">
        <v>38401</v>
      </c>
      <c r="O5" s="1">
        <v>1095</v>
      </c>
      <c r="P5" s="1">
        <v>140943</v>
      </c>
      <c r="Q5" s="1">
        <v>1981</v>
      </c>
      <c r="R5" s="1">
        <v>33423</v>
      </c>
      <c r="S5" s="1">
        <v>1277</v>
      </c>
      <c r="T5" s="1">
        <v>90661</v>
      </c>
      <c r="U5" s="1">
        <v>1695</v>
      </c>
      <c r="V5" s="1">
        <v>13551</v>
      </c>
      <c r="W5" s="1">
        <v>710</v>
      </c>
      <c r="X5" s="1">
        <v>2549</v>
      </c>
      <c r="Y5" s="1">
        <v>306</v>
      </c>
      <c r="Z5" s="1">
        <v>759</v>
      </c>
      <c r="AA5" s="1">
        <v>134</v>
      </c>
      <c r="AB5" s="1">
        <v>170390</v>
      </c>
      <c r="AC5" s="1">
        <v>1805</v>
      </c>
      <c r="AD5" s="1">
        <v>13358</v>
      </c>
      <c r="AE5" s="1">
        <v>693</v>
      </c>
      <c r="AF5" s="1">
        <v>50184</v>
      </c>
      <c r="AG5" s="1">
        <v>1380</v>
      </c>
      <c r="AH5" s="1">
        <v>82192</v>
      </c>
      <c r="AI5" s="1">
        <v>1477</v>
      </c>
      <c r="AJ5" s="1">
        <v>19818</v>
      </c>
      <c r="AK5" s="1">
        <v>839</v>
      </c>
      <c r="AL5" s="1">
        <v>4838</v>
      </c>
      <c r="AM5" s="1">
        <v>440</v>
      </c>
      <c r="AN5" s="1">
        <v>102299</v>
      </c>
      <c r="AO5" s="1">
        <v>1752</v>
      </c>
      <c r="AP5" s="1">
        <v>5145</v>
      </c>
      <c r="AQ5" s="1">
        <v>419</v>
      </c>
      <c r="AR5" s="1">
        <v>23408</v>
      </c>
      <c r="AS5" s="1">
        <v>1034</v>
      </c>
      <c r="AT5" s="1">
        <v>43059</v>
      </c>
      <c r="AU5" s="1">
        <v>1427</v>
      </c>
      <c r="AV5" s="1">
        <v>23293</v>
      </c>
      <c r="AW5" s="1">
        <v>962</v>
      </c>
      <c r="AX5" s="1">
        <v>7394</v>
      </c>
      <c r="AY5" s="1">
        <v>430</v>
      </c>
      <c r="AZ5" s="1">
        <v>150661</v>
      </c>
      <c r="BA5" s="1">
        <v>1655</v>
      </c>
      <c r="BB5" s="1">
        <v>5024</v>
      </c>
      <c r="BC5" s="1">
        <v>468</v>
      </c>
      <c r="BD5" s="1">
        <v>20220</v>
      </c>
      <c r="BE5" s="1">
        <v>909</v>
      </c>
      <c r="BF5" s="1">
        <v>64362</v>
      </c>
      <c r="BG5" s="1">
        <v>1655</v>
      </c>
      <c r="BH5" s="1">
        <v>35645</v>
      </c>
      <c r="BI5" s="1">
        <v>1085</v>
      </c>
      <c r="BJ5" s="1">
        <v>25410</v>
      </c>
      <c r="BK5" s="1">
        <v>832</v>
      </c>
    </row>
    <row r="6" spans="1:63" x14ac:dyDescent="0.2">
      <c r="A6" s="1" t="s">
        <v>128</v>
      </c>
      <c r="B6" s="1">
        <v>6013</v>
      </c>
      <c r="C6" s="1" t="s">
        <v>129</v>
      </c>
      <c r="D6" s="1">
        <v>387540</v>
      </c>
      <c r="E6" s="1">
        <v>1199</v>
      </c>
      <c r="F6" s="8">
        <v>22860</v>
      </c>
      <c r="G6" s="8">
        <v>1048</v>
      </c>
      <c r="H6" s="8">
        <v>108928</v>
      </c>
      <c r="I6" s="8">
        <v>1749</v>
      </c>
      <c r="J6" s="8">
        <v>154257</v>
      </c>
      <c r="K6" s="8">
        <v>2112</v>
      </c>
      <c r="L6" s="8">
        <v>67961</v>
      </c>
      <c r="M6" s="8">
        <v>1715</v>
      </c>
      <c r="N6" s="8">
        <v>33534</v>
      </c>
      <c r="O6" s="1">
        <v>1036</v>
      </c>
      <c r="P6" s="1">
        <v>88187</v>
      </c>
      <c r="Q6" s="1">
        <v>1693</v>
      </c>
      <c r="R6" s="1">
        <v>14296</v>
      </c>
      <c r="S6" s="1">
        <v>838</v>
      </c>
      <c r="T6" s="1">
        <v>57715</v>
      </c>
      <c r="U6" s="1">
        <v>1494</v>
      </c>
      <c r="V6" s="1">
        <v>13044</v>
      </c>
      <c r="W6" s="1">
        <v>677</v>
      </c>
      <c r="X6" s="1">
        <v>2461</v>
      </c>
      <c r="Y6" s="1">
        <v>364</v>
      </c>
      <c r="Z6" s="1">
        <v>671</v>
      </c>
      <c r="AA6" s="1">
        <v>188</v>
      </c>
      <c r="AB6" s="1">
        <v>121399</v>
      </c>
      <c r="AC6" s="1">
        <v>1855</v>
      </c>
      <c r="AD6" s="1">
        <v>4571</v>
      </c>
      <c r="AE6" s="1">
        <v>466</v>
      </c>
      <c r="AF6" s="1">
        <v>26380</v>
      </c>
      <c r="AG6" s="1">
        <v>1152</v>
      </c>
      <c r="AH6" s="1">
        <v>67310</v>
      </c>
      <c r="AI6" s="1">
        <v>1631</v>
      </c>
      <c r="AJ6" s="1">
        <v>17973</v>
      </c>
      <c r="AK6" s="1">
        <v>813</v>
      </c>
      <c r="AL6" s="1">
        <v>5165</v>
      </c>
      <c r="AM6" s="1">
        <v>474</v>
      </c>
      <c r="AN6" s="1">
        <v>67412</v>
      </c>
      <c r="AO6" s="1">
        <v>1460</v>
      </c>
      <c r="AP6" s="1">
        <v>1642</v>
      </c>
      <c r="AQ6" s="1">
        <v>280</v>
      </c>
      <c r="AR6" s="1">
        <v>12419</v>
      </c>
      <c r="AS6" s="1">
        <v>740</v>
      </c>
      <c r="AT6" s="1">
        <v>27913</v>
      </c>
      <c r="AU6" s="1">
        <v>1150</v>
      </c>
      <c r="AV6" s="1">
        <v>18604</v>
      </c>
      <c r="AW6" s="1">
        <v>928</v>
      </c>
      <c r="AX6" s="1">
        <v>6834</v>
      </c>
      <c r="AY6" s="1">
        <v>574</v>
      </c>
      <c r="AZ6" s="1">
        <v>110542</v>
      </c>
      <c r="BA6" s="1">
        <v>1497</v>
      </c>
      <c r="BB6" s="1">
        <v>2351</v>
      </c>
      <c r="BC6" s="1">
        <v>317</v>
      </c>
      <c r="BD6" s="1">
        <v>12414</v>
      </c>
      <c r="BE6" s="1">
        <v>763</v>
      </c>
      <c r="BF6" s="1">
        <v>45990</v>
      </c>
      <c r="BG6" s="1">
        <v>1279</v>
      </c>
      <c r="BH6" s="1">
        <v>28923</v>
      </c>
      <c r="BI6" s="1">
        <v>1150</v>
      </c>
      <c r="BJ6" s="1">
        <v>20864</v>
      </c>
      <c r="BK6" s="1">
        <v>820</v>
      </c>
    </row>
    <row r="7" spans="1:63" x14ac:dyDescent="0.2">
      <c r="A7" s="1" t="s">
        <v>130</v>
      </c>
      <c r="B7" s="1">
        <v>6041</v>
      </c>
      <c r="C7" s="1" t="s">
        <v>131</v>
      </c>
      <c r="D7" s="1">
        <v>104400</v>
      </c>
      <c r="E7" s="1">
        <v>772</v>
      </c>
      <c r="F7" s="8">
        <v>5497</v>
      </c>
      <c r="G7" s="8">
        <v>454</v>
      </c>
      <c r="H7" s="8">
        <v>34511</v>
      </c>
      <c r="I7" s="8">
        <v>996</v>
      </c>
      <c r="J7" s="8">
        <v>42272</v>
      </c>
      <c r="K7" s="8">
        <v>1050</v>
      </c>
      <c r="L7" s="8">
        <v>15851</v>
      </c>
      <c r="M7" s="8">
        <v>690</v>
      </c>
      <c r="N7" s="8">
        <v>6269</v>
      </c>
      <c r="O7" s="1">
        <v>526</v>
      </c>
      <c r="P7" s="1">
        <v>32669</v>
      </c>
      <c r="Q7" s="1">
        <v>934</v>
      </c>
      <c r="R7" s="1">
        <v>4084</v>
      </c>
      <c r="S7" s="1">
        <v>374</v>
      </c>
      <c r="T7" s="1">
        <v>23559</v>
      </c>
      <c r="U7" s="1">
        <v>857</v>
      </c>
      <c r="V7" s="1">
        <v>4213</v>
      </c>
      <c r="W7" s="1">
        <v>431</v>
      </c>
      <c r="X7" s="1">
        <v>575</v>
      </c>
      <c r="Y7" s="1">
        <v>148</v>
      </c>
      <c r="Z7" s="1">
        <v>238</v>
      </c>
      <c r="AA7" s="1">
        <v>106</v>
      </c>
      <c r="AB7" s="1">
        <v>35253</v>
      </c>
      <c r="AC7" s="1">
        <v>1057</v>
      </c>
      <c r="AD7" s="1">
        <v>806</v>
      </c>
      <c r="AE7" s="1">
        <v>194</v>
      </c>
      <c r="AF7" s="1">
        <v>6377</v>
      </c>
      <c r="AG7" s="1">
        <v>549</v>
      </c>
      <c r="AH7" s="1">
        <v>21017</v>
      </c>
      <c r="AI7" s="1">
        <v>807</v>
      </c>
      <c r="AJ7" s="1">
        <v>5449</v>
      </c>
      <c r="AK7" s="1">
        <v>488</v>
      </c>
      <c r="AL7" s="1">
        <v>1604</v>
      </c>
      <c r="AM7" s="1">
        <v>279</v>
      </c>
      <c r="AN7" s="1">
        <v>15400</v>
      </c>
      <c r="AO7" s="1">
        <v>865</v>
      </c>
      <c r="AP7" s="1">
        <v>208</v>
      </c>
      <c r="AQ7" s="1">
        <v>82</v>
      </c>
      <c r="AR7" s="1">
        <v>2464</v>
      </c>
      <c r="AS7" s="1">
        <v>349</v>
      </c>
      <c r="AT7" s="1">
        <v>6905</v>
      </c>
      <c r="AU7" s="1">
        <v>615</v>
      </c>
      <c r="AV7" s="1">
        <v>4259</v>
      </c>
      <c r="AW7" s="1">
        <v>451</v>
      </c>
      <c r="AX7" s="1">
        <v>1564</v>
      </c>
      <c r="AY7" s="1">
        <v>281</v>
      </c>
      <c r="AZ7" s="1">
        <v>21078</v>
      </c>
      <c r="BA7" s="1">
        <v>679</v>
      </c>
      <c r="BB7" s="1">
        <v>399</v>
      </c>
      <c r="BC7" s="1">
        <v>169</v>
      </c>
      <c r="BD7" s="1">
        <v>2111</v>
      </c>
      <c r="BE7" s="1">
        <v>325</v>
      </c>
      <c r="BF7" s="1">
        <v>10137</v>
      </c>
      <c r="BG7" s="1">
        <v>655</v>
      </c>
      <c r="BH7" s="1">
        <v>5568</v>
      </c>
      <c r="BI7" s="1">
        <v>460</v>
      </c>
      <c r="BJ7" s="1">
        <v>2863</v>
      </c>
      <c r="BK7" s="1">
        <v>361</v>
      </c>
    </row>
    <row r="8" spans="1:63" x14ac:dyDescent="0.2">
      <c r="A8" s="1" t="s">
        <v>132</v>
      </c>
      <c r="B8" s="1">
        <v>6055</v>
      </c>
      <c r="C8" s="1" t="s">
        <v>133</v>
      </c>
      <c r="D8" s="1">
        <v>49375</v>
      </c>
      <c r="E8" s="1">
        <v>570</v>
      </c>
      <c r="F8" s="8">
        <v>2480</v>
      </c>
      <c r="G8" s="8">
        <v>313</v>
      </c>
      <c r="H8" s="8">
        <v>14182</v>
      </c>
      <c r="I8" s="8">
        <v>626</v>
      </c>
      <c r="J8" s="8">
        <v>18958</v>
      </c>
      <c r="K8" s="8">
        <v>541</v>
      </c>
      <c r="L8" s="8">
        <v>9051</v>
      </c>
      <c r="M8" s="8">
        <v>517</v>
      </c>
      <c r="N8" s="8">
        <v>4704</v>
      </c>
      <c r="O8" s="1">
        <v>337</v>
      </c>
      <c r="P8" s="1">
        <v>12408</v>
      </c>
      <c r="Q8" s="1">
        <v>580</v>
      </c>
      <c r="R8" s="1">
        <v>1727</v>
      </c>
      <c r="S8" s="1">
        <v>243</v>
      </c>
      <c r="T8" s="1">
        <v>8498</v>
      </c>
      <c r="U8" s="1">
        <v>540</v>
      </c>
      <c r="V8" s="1">
        <v>1764</v>
      </c>
      <c r="W8" s="1">
        <v>202</v>
      </c>
      <c r="X8" s="1">
        <v>311</v>
      </c>
      <c r="Y8" s="1">
        <v>97</v>
      </c>
      <c r="Z8" s="1">
        <v>108</v>
      </c>
      <c r="AA8" s="1">
        <v>46</v>
      </c>
      <c r="AB8" s="1">
        <v>16546</v>
      </c>
      <c r="AC8" s="1">
        <v>518</v>
      </c>
      <c r="AD8" s="1">
        <v>480</v>
      </c>
      <c r="AE8" s="1">
        <v>146</v>
      </c>
      <c r="AF8" s="1">
        <v>3509</v>
      </c>
      <c r="AG8" s="1">
        <v>392</v>
      </c>
      <c r="AH8" s="1">
        <v>8913</v>
      </c>
      <c r="AI8" s="1">
        <v>394</v>
      </c>
      <c r="AJ8" s="1">
        <v>2740</v>
      </c>
      <c r="AK8" s="1">
        <v>231</v>
      </c>
      <c r="AL8" s="1">
        <v>904</v>
      </c>
      <c r="AM8" s="1">
        <v>157</v>
      </c>
      <c r="AN8" s="1">
        <v>7688</v>
      </c>
      <c r="AO8" s="1">
        <v>401</v>
      </c>
      <c r="AP8" s="1">
        <v>118</v>
      </c>
      <c r="AQ8" s="1">
        <v>64</v>
      </c>
      <c r="AR8" s="1">
        <v>1304</v>
      </c>
      <c r="AS8" s="1">
        <v>239</v>
      </c>
      <c r="AT8" s="1">
        <v>2934</v>
      </c>
      <c r="AU8" s="1">
        <v>286</v>
      </c>
      <c r="AV8" s="1">
        <v>2385</v>
      </c>
      <c r="AW8" s="1">
        <v>284</v>
      </c>
      <c r="AX8" s="1">
        <v>947</v>
      </c>
      <c r="AY8" s="1">
        <v>158</v>
      </c>
      <c r="AZ8" s="1">
        <v>12733</v>
      </c>
      <c r="BA8" s="1">
        <v>441</v>
      </c>
      <c r="BB8" s="1">
        <v>155</v>
      </c>
      <c r="BC8" s="1">
        <v>76</v>
      </c>
      <c r="BD8" s="1">
        <v>871</v>
      </c>
      <c r="BE8" s="1">
        <v>175</v>
      </c>
      <c r="BF8" s="1">
        <v>5347</v>
      </c>
      <c r="BG8" s="1">
        <v>352</v>
      </c>
      <c r="BH8" s="1">
        <v>3615</v>
      </c>
      <c r="BI8" s="1">
        <v>373</v>
      </c>
      <c r="BJ8" s="1">
        <v>2745</v>
      </c>
      <c r="BK8" s="1">
        <v>288</v>
      </c>
    </row>
    <row r="9" spans="1:63" x14ac:dyDescent="0.2">
      <c r="A9" s="1" t="s">
        <v>134</v>
      </c>
      <c r="B9" s="1">
        <v>6075</v>
      </c>
      <c r="C9" s="1" t="s">
        <v>135</v>
      </c>
      <c r="D9" s="1">
        <v>356797</v>
      </c>
      <c r="E9" s="1">
        <v>1619</v>
      </c>
      <c r="F9" s="8">
        <v>108391</v>
      </c>
      <c r="G9" s="8">
        <v>1788</v>
      </c>
      <c r="H9" s="8">
        <v>146798</v>
      </c>
      <c r="I9" s="8">
        <v>2013</v>
      </c>
      <c r="J9" s="8">
        <v>75554</v>
      </c>
      <c r="K9" s="8">
        <v>1558</v>
      </c>
      <c r="L9" s="8">
        <v>19037</v>
      </c>
      <c r="M9" s="8">
        <v>870</v>
      </c>
      <c r="N9" s="8">
        <v>7017</v>
      </c>
      <c r="O9" s="1">
        <v>496</v>
      </c>
      <c r="P9" s="1">
        <v>132341</v>
      </c>
      <c r="Q9" s="1">
        <v>2207</v>
      </c>
      <c r="R9" s="1">
        <v>65449</v>
      </c>
      <c r="S9" s="1">
        <v>1569</v>
      </c>
      <c r="T9" s="1">
        <v>61375</v>
      </c>
      <c r="U9" s="1">
        <v>1588</v>
      </c>
      <c r="V9" s="1">
        <v>4718</v>
      </c>
      <c r="W9" s="1">
        <v>571</v>
      </c>
      <c r="X9" s="1">
        <v>437</v>
      </c>
      <c r="Y9" s="1">
        <v>143</v>
      </c>
      <c r="Z9" s="1">
        <v>362</v>
      </c>
      <c r="AA9" s="1">
        <v>119</v>
      </c>
      <c r="AB9" s="1">
        <v>119403</v>
      </c>
      <c r="AC9" s="1">
        <v>2187</v>
      </c>
      <c r="AD9" s="1">
        <v>28554</v>
      </c>
      <c r="AE9" s="1">
        <v>1305</v>
      </c>
      <c r="AF9" s="1">
        <v>53404</v>
      </c>
      <c r="AG9" s="1">
        <v>1692</v>
      </c>
      <c r="AH9" s="1">
        <v>32652</v>
      </c>
      <c r="AI9" s="1">
        <v>1045</v>
      </c>
      <c r="AJ9" s="1">
        <v>3881</v>
      </c>
      <c r="AK9" s="1">
        <v>418</v>
      </c>
      <c r="AL9" s="1">
        <v>912</v>
      </c>
      <c r="AM9" s="1">
        <v>201</v>
      </c>
      <c r="AN9" s="1">
        <v>48922</v>
      </c>
      <c r="AO9" s="1">
        <v>1547</v>
      </c>
      <c r="AP9" s="1">
        <v>8501</v>
      </c>
      <c r="AQ9" s="1">
        <v>655</v>
      </c>
      <c r="AR9" s="1">
        <v>17969</v>
      </c>
      <c r="AS9" s="1">
        <v>899</v>
      </c>
      <c r="AT9" s="1">
        <v>16338</v>
      </c>
      <c r="AU9" s="1">
        <v>877</v>
      </c>
      <c r="AV9" s="1">
        <v>5325</v>
      </c>
      <c r="AW9" s="1">
        <v>514</v>
      </c>
      <c r="AX9" s="1">
        <v>789</v>
      </c>
      <c r="AY9" s="1">
        <v>223</v>
      </c>
      <c r="AZ9" s="1">
        <v>56131</v>
      </c>
      <c r="BA9" s="1">
        <v>1350</v>
      </c>
      <c r="BB9" s="1">
        <v>5887</v>
      </c>
      <c r="BC9" s="1">
        <v>481</v>
      </c>
      <c r="BD9" s="1">
        <v>14050</v>
      </c>
      <c r="BE9" s="1">
        <v>621</v>
      </c>
      <c r="BF9" s="1">
        <v>21846</v>
      </c>
      <c r="BG9" s="1">
        <v>942</v>
      </c>
      <c r="BH9" s="1">
        <v>9394</v>
      </c>
      <c r="BI9" s="1">
        <v>542</v>
      </c>
      <c r="BJ9" s="1">
        <v>4954</v>
      </c>
      <c r="BK9" s="1">
        <v>417</v>
      </c>
    </row>
    <row r="10" spans="1:63" x14ac:dyDescent="0.2">
      <c r="A10" s="1" t="s">
        <v>136</v>
      </c>
      <c r="B10" s="1">
        <v>6081</v>
      </c>
      <c r="C10" s="1" t="s">
        <v>137</v>
      </c>
      <c r="D10" s="1">
        <v>261010</v>
      </c>
      <c r="E10" s="1">
        <v>932</v>
      </c>
      <c r="F10" s="8">
        <v>13930</v>
      </c>
      <c r="G10" s="8">
        <v>803</v>
      </c>
      <c r="H10" s="8">
        <v>79271</v>
      </c>
      <c r="I10" s="8">
        <v>1512</v>
      </c>
      <c r="J10" s="8">
        <v>102780</v>
      </c>
      <c r="K10" s="8">
        <v>1588</v>
      </c>
      <c r="L10" s="8">
        <v>42404</v>
      </c>
      <c r="M10" s="8">
        <v>1152</v>
      </c>
      <c r="N10" s="8">
        <v>22625</v>
      </c>
      <c r="O10" s="1">
        <v>873</v>
      </c>
      <c r="P10" s="1">
        <v>62070</v>
      </c>
      <c r="Q10" s="1">
        <v>1301</v>
      </c>
      <c r="R10" s="1">
        <v>8395</v>
      </c>
      <c r="S10" s="1">
        <v>642</v>
      </c>
      <c r="T10" s="1">
        <v>44066</v>
      </c>
      <c r="U10" s="1">
        <v>1237</v>
      </c>
      <c r="V10" s="1">
        <v>7970</v>
      </c>
      <c r="W10" s="1">
        <v>593</v>
      </c>
      <c r="X10" s="1">
        <v>1252</v>
      </c>
      <c r="Y10" s="1">
        <v>235</v>
      </c>
      <c r="Z10" s="1">
        <v>387</v>
      </c>
      <c r="AA10" s="1">
        <v>112</v>
      </c>
      <c r="AB10" s="1">
        <v>81247</v>
      </c>
      <c r="AC10" s="1">
        <v>1506</v>
      </c>
      <c r="AD10" s="1">
        <v>2950</v>
      </c>
      <c r="AE10" s="1">
        <v>346</v>
      </c>
      <c r="AF10" s="1">
        <v>19362</v>
      </c>
      <c r="AG10" s="1">
        <v>947</v>
      </c>
      <c r="AH10" s="1">
        <v>44910</v>
      </c>
      <c r="AI10" s="1">
        <v>1310</v>
      </c>
      <c r="AJ10" s="1">
        <v>10606</v>
      </c>
      <c r="AK10" s="1">
        <v>586</v>
      </c>
      <c r="AL10" s="1">
        <v>3419</v>
      </c>
      <c r="AM10" s="1">
        <v>367</v>
      </c>
      <c r="AN10" s="1">
        <v>46661</v>
      </c>
      <c r="AO10" s="1">
        <v>1300</v>
      </c>
      <c r="AP10" s="1">
        <v>1185</v>
      </c>
      <c r="AQ10" s="1">
        <v>254</v>
      </c>
      <c r="AR10" s="1">
        <v>8308</v>
      </c>
      <c r="AS10" s="1">
        <v>665</v>
      </c>
      <c r="AT10" s="1">
        <v>20509</v>
      </c>
      <c r="AU10" s="1">
        <v>847</v>
      </c>
      <c r="AV10" s="1">
        <v>12759</v>
      </c>
      <c r="AW10" s="1">
        <v>559</v>
      </c>
      <c r="AX10" s="1">
        <v>3900</v>
      </c>
      <c r="AY10" s="1">
        <v>371</v>
      </c>
      <c r="AZ10" s="1">
        <v>71032</v>
      </c>
      <c r="BA10" s="1">
        <v>1192</v>
      </c>
      <c r="BB10" s="1">
        <v>1400</v>
      </c>
      <c r="BC10" s="1">
        <v>308</v>
      </c>
      <c r="BD10" s="1">
        <v>7535</v>
      </c>
      <c r="BE10" s="1">
        <v>650</v>
      </c>
      <c r="BF10" s="1">
        <v>29391</v>
      </c>
      <c r="BG10" s="1">
        <v>1099</v>
      </c>
      <c r="BH10" s="1">
        <v>17787</v>
      </c>
      <c r="BI10" s="1">
        <v>783</v>
      </c>
      <c r="BJ10" s="1">
        <v>14919</v>
      </c>
      <c r="BK10" s="1">
        <v>776</v>
      </c>
    </row>
    <row r="11" spans="1:63" x14ac:dyDescent="0.2">
      <c r="A11" s="1" t="s">
        <v>138</v>
      </c>
      <c r="B11" s="1">
        <v>6085</v>
      </c>
      <c r="C11" s="1" t="s">
        <v>139</v>
      </c>
      <c r="D11" s="1">
        <v>626579</v>
      </c>
      <c r="E11" s="1">
        <v>1547</v>
      </c>
      <c r="F11" s="8">
        <v>32123</v>
      </c>
      <c r="G11" s="8">
        <v>1233</v>
      </c>
      <c r="H11" s="8">
        <v>174626</v>
      </c>
      <c r="I11" s="8">
        <v>2274</v>
      </c>
      <c r="J11" s="8">
        <v>257002</v>
      </c>
      <c r="K11" s="8">
        <v>2402</v>
      </c>
      <c r="L11" s="8">
        <v>105368</v>
      </c>
      <c r="M11" s="8">
        <v>1825</v>
      </c>
      <c r="N11" s="8">
        <v>57460</v>
      </c>
      <c r="O11" s="1">
        <v>1449</v>
      </c>
      <c r="P11" s="1">
        <v>131528</v>
      </c>
      <c r="Q11" s="1">
        <v>2193</v>
      </c>
      <c r="R11" s="1">
        <v>18536</v>
      </c>
      <c r="S11" s="1">
        <v>907</v>
      </c>
      <c r="T11" s="1">
        <v>91883</v>
      </c>
      <c r="U11" s="1">
        <v>1958</v>
      </c>
      <c r="V11" s="1">
        <v>17082</v>
      </c>
      <c r="W11" s="1">
        <v>908</v>
      </c>
      <c r="X11" s="1">
        <v>2902</v>
      </c>
      <c r="Y11" s="1">
        <v>362</v>
      </c>
      <c r="Z11" s="1">
        <v>1125</v>
      </c>
      <c r="AA11" s="1">
        <v>197</v>
      </c>
      <c r="AB11" s="1">
        <v>186443</v>
      </c>
      <c r="AC11" s="1">
        <v>2213</v>
      </c>
      <c r="AD11" s="1">
        <v>7157</v>
      </c>
      <c r="AE11" s="1">
        <v>526</v>
      </c>
      <c r="AF11" s="1">
        <v>43716</v>
      </c>
      <c r="AG11" s="1">
        <v>1377</v>
      </c>
      <c r="AH11" s="1">
        <v>104002</v>
      </c>
      <c r="AI11" s="1">
        <v>1592</v>
      </c>
      <c r="AJ11" s="1">
        <v>24450</v>
      </c>
      <c r="AK11" s="1">
        <v>965</v>
      </c>
      <c r="AL11" s="1">
        <v>7118</v>
      </c>
      <c r="AM11" s="1">
        <v>515</v>
      </c>
      <c r="AN11" s="1">
        <v>115737</v>
      </c>
      <c r="AO11" s="1">
        <v>1836</v>
      </c>
      <c r="AP11" s="1">
        <v>3049</v>
      </c>
      <c r="AQ11" s="1">
        <v>398</v>
      </c>
      <c r="AR11" s="1">
        <v>20459</v>
      </c>
      <c r="AS11" s="1">
        <v>982</v>
      </c>
      <c r="AT11" s="1">
        <v>51057</v>
      </c>
      <c r="AU11" s="1">
        <v>1303</v>
      </c>
      <c r="AV11" s="1">
        <v>31935</v>
      </c>
      <c r="AW11" s="1">
        <v>1092</v>
      </c>
      <c r="AX11" s="1">
        <v>9237</v>
      </c>
      <c r="AY11" s="1">
        <v>579</v>
      </c>
      <c r="AZ11" s="1">
        <v>192871</v>
      </c>
      <c r="BA11" s="1">
        <v>2004</v>
      </c>
      <c r="BB11" s="1">
        <v>3381</v>
      </c>
      <c r="BC11" s="1">
        <v>377</v>
      </c>
      <c r="BD11" s="1">
        <v>18568</v>
      </c>
      <c r="BE11" s="1">
        <v>950</v>
      </c>
      <c r="BF11" s="1">
        <v>84861</v>
      </c>
      <c r="BG11" s="1">
        <v>1466</v>
      </c>
      <c r="BH11" s="1">
        <v>46081</v>
      </c>
      <c r="BI11" s="1">
        <v>1178</v>
      </c>
      <c r="BJ11" s="1">
        <v>39980</v>
      </c>
      <c r="BK11" s="1">
        <v>1219</v>
      </c>
    </row>
    <row r="12" spans="1:63" x14ac:dyDescent="0.2">
      <c r="A12" s="1" t="s">
        <v>140</v>
      </c>
      <c r="B12" s="1">
        <v>6095</v>
      </c>
      <c r="C12" s="1" t="s">
        <v>141</v>
      </c>
      <c r="D12" s="1">
        <v>145315</v>
      </c>
      <c r="E12" s="1">
        <v>947</v>
      </c>
      <c r="F12" s="8">
        <v>8323</v>
      </c>
      <c r="G12" s="8">
        <v>602</v>
      </c>
      <c r="H12" s="8">
        <v>40892</v>
      </c>
      <c r="I12" s="8">
        <v>1186</v>
      </c>
      <c r="J12" s="8">
        <v>54517</v>
      </c>
      <c r="K12" s="8">
        <v>1242</v>
      </c>
      <c r="L12" s="8">
        <v>27375</v>
      </c>
      <c r="M12" s="8">
        <v>948</v>
      </c>
      <c r="N12" s="8">
        <v>14208</v>
      </c>
      <c r="O12" s="1">
        <v>710</v>
      </c>
      <c r="P12" s="1">
        <v>31624</v>
      </c>
      <c r="Q12" s="1">
        <v>1021</v>
      </c>
      <c r="R12" s="1">
        <v>4739</v>
      </c>
      <c r="S12" s="1">
        <v>470</v>
      </c>
      <c r="T12" s="1">
        <v>20437</v>
      </c>
      <c r="U12" s="1">
        <v>812</v>
      </c>
      <c r="V12" s="1">
        <v>5090</v>
      </c>
      <c r="W12" s="1">
        <v>524</v>
      </c>
      <c r="X12" s="1">
        <v>1041</v>
      </c>
      <c r="Y12" s="1">
        <v>234</v>
      </c>
      <c r="Z12" s="1">
        <v>317</v>
      </c>
      <c r="AA12" s="1">
        <v>103</v>
      </c>
      <c r="AB12" s="1">
        <v>47399</v>
      </c>
      <c r="AC12" s="1">
        <v>1078</v>
      </c>
      <c r="AD12" s="1">
        <v>1795</v>
      </c>
      <c r="AE12" s="1">
        <v>293</v>
      </c>
      <c r="AF12" s="1">
        <v>10651</v>
      </c>
      <c r="AG12" s="1">
        <v>714</v>
      </c>
      <c r="AH12" s="1">
        <v>24623</v>
      </c>
      <c r="AI12" s="1">
        <v>940</v>
      </c>
      <c r="AJ12" s="1">
        <v>7846</v>
      </c>
      <c r="AK12" s="1">
        <v>516</v>
      </c>
      <c r="AL12" s="1">
        <v>2484</v>
      </c>
      <c r="AM12" s="1">
        <v>252</v>
      </c>
      <c r="AN12" s="1">
        <v>25723</v>
      </c>
      <c r="AO12" s="1">
        <v>1013</v>
      </c>
      <c r="AP12" s="1">
        <v>904</v>
      </c>
      <c r="AQ12" s="1">
        <v>204</v>
      </c>
      <c r="AR12" s="1">
        <v>5051</v>
      </c>
      <c r="AS12" s="1">
        <v>483</v>
      </c>
      <c r="AT12" s="1">
        <v>9559</v>
      </c>
      <c r="AU12" s="1">
        <v>587</v>
      </c>
      <c r="AV12" s="1">
        <v>6991</v>
      </c>
      <c r="AW12" s="1">
        <v>439</v>
      </c>
      <c r="AX12" s="1">
        <v>3218</v>
      </c>
      <c r="AY12" s="1">
        <v>361</v>
      </c>
      <c r="AZ12" s="1">
        <v>40569</v>
      </c>
      <c r="BA12" s="1">
        <v>855</v>
      </c>
      <c r="BB12" s="1">
        <v>885</v>
      </c>
      <c r="BC12" s="1">
        <v>165</v>
      </c>
      <c r="BD12" s="1">
        <v>4753</v>
      </c>
      <c r="BE12" s="1">
        <v>496</v>
      </c>
      <c r="BF12" s="1">
        <v>15245</v>
      </c>
      <c r="BG12" s="1">
        <v>776</v>
      </c>
      <c r="BH12" s="1">
        <v>11497</v>
      </c>
      <c r="BI12" s="1">
        <v>713</v>
      </c>
      <c r="BJ12" s="1">
        <v>8189</v>
      </c>
      <c r="BK12" s="1">
        <v>511</v>
      </c>
    </row>
    <row r="13" spans="1:63" x14ac:dyDescent="0.2">
      <c r="A13" s="1" t="s">
        <v>142</v>
      </c>
      <c r="B13" s="1">
        <v>6097</v>
      </c>
      <c r="C13" s="1" t="s">
        <v>143</v>
      </c>
      <c r="D13" s="1">
        <v>189043</v>
      </c>
      <c r="E13" s="1">
        <v>1028</v>
      </c>
      <c r="F13" s="8">
        <v>9138</v>
      </c>
      <c r="G13" s="8">
        <v>618</v>
      </c>
      <c r="H13" s="8">
        <v>59164</v>
      </c>
      <c r="I13" s="8">
        <v>1161</v>
      </c>
      <c r="J13" s="8">
        <v>73175</v>
      </c>
      <c r="K13" s="8">
        <v>1652</v>
      </c>
      <c r="L13" s="8">
        <v>31295</v>
      </c>
      <c r="M13" s="8">
        <v>1140</v>
      </c>
      <c r="N13" s="8">
        <v>16271</v>
      </c>
      <c r="O13" s="1">
        <v>734</v>
      </c>
      <c r="P13" s="1">
        <v>52728</v>
      </c>
      <c r="Q13" s="1">
        <v>1274</v>
      </c>
      <c r="R13" s="1">
        <v>6648</v>
      </c>
      <c r="S13" s="1">
        <v>499</v>
      </c>
      <c r="T13" s="1">
        <v>37138</v>
      </c>
      <c r="U13" s="1">
        <v>973</v>
      </c>
      <c r="V13" s="1">
        <v>7194</v>
      </c>
      <c r="W13" s="1">
        <v>599</v>
      </c>
      <c r="X13" s="1">
        <v>1321</v>
      </c>
      <c r="Y13" s="1">
        <v>311</v>
      </c>
      <c r="Z13" s="1">
        <v>427</v>
      </c>
      <c r="AA13" s="1">
        <v>116</v>
      </c>
      <c r="AB13" s="1">
        <v>64516</v>
      </c>
      <c r="AC13" s="1">
        <v>1413</v>
      </c>
      <c r="AD13" s="1">
        <v>1360</v>
      </c>
      <c r="AE13" s="1">
        <v>230</v>
      </c>
      <c r="AF13" s="1">
        <v>12771</v>
      </c>
      <c r="AG13" s="1">
        <v>702</v>
      </c>
      <c r="AH13" s="1">
        <v>36625</v>
      </c>
      <c r="AI13" s="1">
        <v>1013</v>
      </c>
      <c r="AJ13" s="1">
        <v>10377</v>
      </c>
      <c r="AK13" s="1">
        <v>540</v>
      </c>
      <c r="AL13" s="1">
        <v>3383</v>
      </c>
      <c r="AM13" s="1">
        <v>356</v>
      </c>
      <c r="AN13" s="1">
        <v>29869</v>
      </c>
      <c r="AO13" s="1">
        <v>1018</v>
      </c>
      <c r="AP13" s="1">
        <v>516</v>
      </c>
      <c r="AQ13" s="1">
        <v>169</v>
      </c>
      <c r="AR13" s="1">
        <v>4990</v>
      </c>
      <c r="AS13" s="1">
        <v>484</v>
      </c>
      <c r="AT13" s="1">
        <v>12208</v>
      </c>
      <c r="AU13" s="1">
        <v>761</v>
      </c>
      <c r="AV13" s="1">
        <v>8917</v>
      </c>
      <c r="AW13" s="1">
        <v>656</v>
      </c>
      <c r="AX13" s="1">
        <v>3238</v>
      </c>
      <c r="AY13" s="1">
        <v>334</v>
      </c>
      <c r="AZ13" s="1">
        <v>41930</v>
      </c>
      <c r="BA13" s="1">
        <v>974</v>
      </c>
      <c r="BB13" s="1">
        <v>614</v>
      </c>
      <c r="BC13" s="1">
        <v>186</v>
      </c>
      <c r="BD13" s="1">
        <v>4265</v>
      </c>
      <c r="BE13" s="1">
        <v>508</v>
      </c>
      <c r="BF13" s="1">
        <v>17148</v>
      </c>
      <c r="BG13" s="1">
        <v>874</v>
      </c>
      <c r="BH13" s="1">
        <v>10680</v>
      </c>
      <c r="BI13" s="1">
        <v>738</v>
      </c>
      <c r="BJ13" s="1">
        <v>9223</v>
      </c>
      <c r="BK13" s="1">
        <v>638</v>
      </c>
    </row>
    <row r="15" spans="1:63" x14ac:dyDescent="0.2">
      <c r="F15" s="1">
        <v>0</v>
      </c>
      <c r="H15" s="1">
        <v>1</v>
      </c>
      <c r="J15" s="1">
        <v>2</v>
      </c>
      <c r="L15" s="1">
        <v>3</v>
      </c>
      <c r="N15" s="1">
        <v>3</v>
      </c>
    </row>
    <row r="17" spans="1:63" ht="87" customHeight="1" x14ac:dyDescent="0.2">
      <c r="A17" s="43" t="s">
        <v>158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63" x14ac:dyDescent="0.2">
      <c r="A18" s="3" t="s">
        <v>188</v>
      </c>
    </row>
    <row r="19" spans="1:63" x14ac:dyDescent="0.2">
      <c r="A19" s="3" t="s">
        <v>189</v>
      </c>
    </row>
    <row r="20" spans="1:63" x14ac:dyDescent="0.2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1" t="s">
        <v>17</v>
      </c>
      <c r="S20" s="1" t="s">
        <v>18</v>
      </c>
      <c r="T20" s="1" t="s">
        <v>19</v>
      </c>
      <c r="U20" s="1" t="s">
        <v>20</v>
      </c>
      <c r="V20" s="1" t="s">
        <v>21</v>
      </c>
      <c r="W20" s="1" t="s">
        <v>22</v>
      </c>
      <c r="X20" s="1" t="s">
        <v>23</v>
      </c>
      <c r="Y20" s="1" t="s">
        <v>24</v>
      </c>
      <c r="Z20" s="1" t="s">
        <v>25</v>
      </c>
      <c r="AA20" s="1" t="s">
        <v>26</v>
      </c>
      <c r="AB20" s="1" t="s">
        <v>27</v>
      </c>
      <c r="AC20" s="1" t="s">
        <v>28</v>
      </c>
      <c r="AD20" s="1" t="s">
        <v>29</v>
      </c>
      <c r="AE20" s="1" t="s">
        <v>30</v>
      </c>
      <c r="AF20" s="1" t="s">
        <v>31</v>
      </c>
      <c r="AG20" s="1" t="s">
        <v>32</v>
      </c>
      <c r="AH20" s="1" t="s">
        <v>33</v>
      </c>
      <c r="AI20" s="1" t="s">
        <v>34</v>
      </c>
      <c r="AJ20" s="1" t="s">
        <v>35</v>
      </c>
      <c r="AK20" s="1" t="s">
        <v>36</v>
      </c>
      <c r="AL20" s="1" t="s">
        <v>37</v>
      </c>
      <c r="AM20" s="1" t="s">
        <v>38</v>
      </c>
      <c r="AN20" s="1" t="s">
        <v>39</v>
      </c>
      <c r="AO20" s="1" t="s">
        <v>40</v>
      </c>
      <c r="AP20" s="1" t="s">
        <v>41</v>
      </c>
      <c r="AQ20" s="1" t="s">
        <v>42</v>
      </c>
      <c r="AR20" s="1" t="s">
        <v>43</v>
      </c>
      <c r="AS20" s="1" t="s">
        <v>44</v>
      </c>
      <c r="AT20" s="1" t="s">
        <v>45</v>
      </c>
      <c r="AU20" s="1" t="s">
        <v>46</v>
      </c>
      <c r="AV20" s="1" t="s">
        <v>47</v>
      </c>
      <c r="AW20" s="1" t="s">
        <v>48</v>
      </c>
      <c r="AX20" s="1" t="s">
        <v>49</v>
      </c>
      <c r="AY20" s="1" t="s">
        <v>50</v>
      </c>
      <c r="AZ20" s="1" t="s">
        <v>51</v>
      </c>
      <c r="BA20" s="1" t="s">
        <v>52</v>
      </c>
      <c r="BB20" s="1" t="s">
        <v>53</v>
      </c>
      <c r="BC20" s="1" t="s">
        <v>54</v>
      </c>
      <c r="BD20" s="1" t="s">
        <v>55</v>
      </c>
      <c r="BE20" s="1" t="s">
        <v>56</v>
      </c>
      <c r="BF20" s="1" t="s">
        <v>57</v>
      </c>
      <c r="BG20" s="1" t="s">
        <v>58</v>
      </c>
      <c r="BH20" s="1" t="s">
        <v>59</v>
      </c>
      <c r="BI20" s="1" t="s">
        <v>60</v>
      </c>
      <c r="BJ20" s="1" t="s">
        <v>61</v>
      </c>
      <c r="BK20" s="1" t="s">
        <v>62</v>
      </c>
    </row>
    <row r="21" spans="1:63" s="2" customFormat="1" ht="127.5" x14ac:dyDescent="0.2">
      <c r="A21" s="2" t="s">
        <v>63</v>
      </c>
      <c r="B21" s="2" t="s">
        <v>64</v>
      </c>
      <c r="C21" s="2" t="s">
        <v>65</v>
      </c>
      <c r="D21" s="2" t="s">
        <v>66</v>
      </c>
      <c r="E21" s="2" t="s">
        <v>67</v>
      </c>
      <c r="F21" s="2" t="s">
        <v>68</v>
      </c>
      <c r="G21" s="2" t="s">
        <v>69</v>
      </c>
      <c r="H21" s="2" t="s">
        <v>70</v>
      </c>
      <c r="I21" s="2" t="s">
        <v>71</v>
      </c>
      <c r="J21" s="2" t="s">
        <v>72</v>
      </c>
      <c r="K21" s="2" t="s">
        <v>73</v>
      </c>
      <c r="L21" s="2" t="s">
        <v>74</v>
      </c>
      <c r="M21" s="2" t="s">
        <v>75</v>
      </c>
      <c r="N21" s="2" t="s">
        <v>76</v>
      </c>
      <c r="O21" s="2" t="s">
        <v>77</v>
      </c>
      <c r="P21" s="2" t="s">
        <v>78</v>
      </c>
      <c r="Q21" s="2" t="s">
        <v>79</v>
      </c>
      <c r="R21" s="2" t="s">
        <v>80</v>
      </c>
      <c r="S21" s="2" t="s">
        <v>81</v>
      </c>
      <c r="T21" s="2" t="s">
        <v>82</v>
      </c>
      <c r="U21" s="2" t="s">
        <v>83</v>
      </c>
      <c r="V21" s="2" t="s">
        <v>84</v>
      </c>
      <c r="W21" s="2" t="s">
        <v>85</v>
      </c>
      <c r="X21" s="2" t="s">
        <v>86</v>
      </c>
      <c r="Y21" s="2" t="s">
        <v>87</v>
      </c>
      <c r="Z21" s="2" t="s">
        <v>88</v>
      </c>
      <c r="AA21" s="2" t="s">
        <v>89</v>
      </c>
      <c r="AB21" s="2" t="s">
        <v>90</v>
      </c>
      <c r="AC21" s="2" t="s">
        <v>91</v>
      </c>
      <c r="AD21" s="2" t="s">
        <v>92</v>
      </c>
      <c r="AE21" s="2" t="s">
        <v>93</v>
      </c>
      <c r="AF21" s="2" t="s">
        <v>94</v>
      </c>
      <c r="AG21" s="2" t="s">
        <v>95</v>
      </c>
      <c r="AH21" s="2" t="s">
        <v>96</v>
      </c>
      <c r="AI21" s="2" t="s">
        <v>97</v>
      </c>
      <c r="AJ21" s="2" t="s">
        <v>98</v>
      </c>
      <c r="AK21" s="2" t="s">
        <v>99</v>
      </c>
      <c r="AL21" s="2" t="s">
        <v>100</v>
      </c>
      <c r="AM21" s="2" t="s">
        <v>101</v>
      </c>
      <c r="AN21" s="2" t="s">
        <v>102</v>
      </c>
      <c r="AO21" s="2" t="s">
        <v>103</v>
      </c>
      <c r="AP21" s="2" t="s">
        <v>104</v>
      </c>
      <c r="AQ21" s="2" t="s">
        <v>105</v>
      </c>
      <c r="AR21" s="2" t="s">
        <v>106</v>
      </c>
      <c r="AS21" s="2" t="s">
        <v>107</v>
      </c>
      <c r="AT21" s="2" t="s">
        <v>108</v>
      </c>
      <c r="AU21" s="2" t="s">
        <v>109</v>
      </c>
      <c r="AV21" s="2" t="s">
        <v>110</v>
      </c>
      <c r="AW21" s="2" t="s">
        <v>111</v>
      </c>
      <c r="AX21" s="2" t="s">
        <v>112</v>
      </c>
      <c r="AY21" s="2" t="s">
        <v>113</v>
      </c>
      <c r="AZ21" s="2" t="s">
        <v>114</v>
      </c>
      <c r="BA21" s="2" t="s">
        <v>115</v>
      </c>
      <c r="BB21" s="2" t="s">
        <v>116</v>
      </c>
      <c r="BC21" s="2" t="s">
        <v>117</v>
      </c>
      <c r="BD21" s="2" t="s">
        <v>118</v>
      </c>
      <c r="BE21" s="2" t="s">
        <v>119</v>
      </c>
      <c r="BF21" s="2" t="s">
        <v>120</v>
      </c>
      <c r="BG21" s="2" t="s">
        <v>121</v>
      </c>
      <c r="BH21" s="2" t="s">
        <v>122</v>
      </c>
      <c r="BI21" s="2" t="s">
        <v>123</v>
      </c>
      <c r="BJ21" s="2" t="s">
        <v>124</v>
      </c>
      <c r="BK21" s="2" t="s">
        <v>125</v>
      </c>
    </row>
    <row r="22" spans="1:63" x14ac:dyDescent="0.2">
      <c r="A22" s="1" t="s">
        <v>126</v>
      </c>
      <c r="B22" s="1">
        <v>6001</v>
      </c>
      <c r="C22" s="1" t="s">
        <v>127</v>
      </c>
      <c r="D22" s="1">
        <v>569070</v>
      </c>
      <c r="E22" s="1">
        <v>1516</v>
      </c>
      <c r="F22" s="1">
        <v>55649</v>
      </c>
      <c r="G22" s="1">
        <v>1359</v>
      </c>
      <c r="H22" s="1">
        <v>184062</v>
      </c>
      <c r="I22" s="1">
        <v>2241</v>
      </c>
      <c r="J22" s="1">
        <v>204748</v>
      </c>
      <c r="K22" s="1">
        <v>2415</v>
      </c>
      <c r="L22" s="1">
        <v>83440</v>
      </c>
      <c r="M22" s="1">
        <v>1465</v>
      </c>
      <c r="N22" s="1">
        <v>41171</v>
      </c>
      <c r="O22" s="1">
        <v>1125</v>
      </c>
      <c r="P22" s="1">
        <v>139312</v>
      </c>
      <c r="Q22" s="1">
        <v>1761</v>
      </c>
      <c r="R22" s="1">
        <v>32475</v>
      </c>
      <c r="S22" s="1">
        <v>1041</v>
      </c>
      <c r="T22" s="1">
        <v>89742</v>
      </c>
      <c r="U22" s="1">
        <v>1903</v>
      </c>
      <c r="V22" s="1">
        <v>13801</v>
      </c>
      <c r="W22" s="1">
        <v>732</v>
      </c>
      <c r="X22" s="1">
        <v>2569</v>
      </c>
      <c r="Y22" s="1">
        <v>339</v>
      </c>
      <c r="Z22" s="1">
        <v>725</v>
      </c>
      <c r="AA22" s="1">
        <v>176</v>
      </c>
      <c r="AB22" s="1">
        <v>172427</v>
      </c>
      <c r="AC22" s="1">
        <v>2238</v>
      </c>
      <c r="AD22" s="1">
        <v>13535</v>
      </c>
      <c r="AE22" s="1">
        <v>803</v>
      </c>
      <c r="AF22" s="1">
        <v>50394</v>
      </c>
      <c r="AG22" s="1">
        <v>1430</v>
      </c>
      <c r="AH22" s="1">
        <v>83382</v>
      </c>
      <c r="AI22" s="1">
        <v>1782</v>
      </c>
      <c r="AJ22" s="1">
        <v>20022</v>
      </c>
      <c r="AK22" s="1">
        <v>792</v>
      </c>
      <c r="AL22" s="1">
        <v>5094</v>
      </c>
      <c r="AM22" s="1">
        <v>475</v>
      </c>
      <c r="AN22" s="1">
        <v>102826</v>
      </c>
      <c r="AO22" s="1">
        <v>2073</v>
      </c>
      <c r="AP22" s="1">
        <v>4880</v>
      </c>
      <c r="AQ22" s="1">
        <v>444</v>
      </c>
      <c r="AR22" s="1">
        <v>23478</v>
      </c>
      <c r="AS22" s="1">
        <v>1010</v>
      </c>
      <c r="AT22" s="1">
        <v>42708</v>
      </c>
      <c r="AU22" s="1">
        <v>1378</v>
      </c>
      <c r="AV22" s="1">
        <v>24096</v>
      </c>
      <c r="AW22" s="1">
        <v>955</v>
      </c>
      <c r="AX22" s="1">
        <v>7664</v>
      </c>
      <c r="AY22" s="1">
        <v>512</v>
      </c>
      <c r="AZ22" s="1">
        <v>154505</v>
      </c>
      <c r="BA22" s="1">
        <v>1788</v>
      </c>
      <c r="BB22" s="1">
        <v>4759</v>
      </c>
      <c r="BC22" s="1">
        <v>430</v>
      </c>
      <c r="BD22" s="1">
        <v>20448</v>
      </c>
      <c r="BE22" s="1">
        <v>911</v>
      </c>
      <c r="BF22" s="1">
        <v>64857</v>
      </c>
      <c r="BG22" s="1">
        <v>1450</v>
      </c>
      <c r="BH22" s="1">
        <v>36753</v>
      </c>
      <c r="BI22" s="1">
        <v>1113</v>
      </c>
      <c r="BJ22" s="1">
        <v>27688</v>
      </c>
      <c r="BK22" s="1">
        <v>965</v>
      </c>
    </row>
    <row r="23" spans="1:63" x14ac:dyDescent="0.2">
      <c r="A23" s="1" t="s">
        <v>128</v>
      </c>
      <c r="B23" s="1">
        <v>6013</v>
      </c>
      <c r="C23" s="1" t="s">
        <v>129</v>
      </c>
      <c r="D23" s="1">
        <v>389597</v>
      </c>
      <c r="E23" s="1">
        <v>1368</v>
      </c>
      <c r="F23" s="1">
        <v>21869</v>
      </c>
      <c r="G23" s="1">
        <v>934</v>
      </c>
      <c r="H23" s="1">
        <v>107539</v>
      </c>
      <c r="I23" s="1">
        <v>1979</v>
      </c>
      <c r="J23" s="1">
        <v>154268</v>
      </c>
      <c r="K23" s="1">
        <v>1881</v>
      </c>
      <c r="L23" s="1">
        <v>69742</v>
      </c>
      <c r="M23" s="1">
        <v>1562</v>
      </c>
      <c r="N23" s="1">
        <v>36179</v>
      </c>
      <c r="O23" s="1">
        <v>1143</v>
      </c>
      <c r="P23" s="1">
        <v>86025</v>
      </c>
      <c r="Q23" s="1">
        <v>1920</v>
      </c>
      <c r="R23" s="1">
        <v>13546</v>
      </c>
      <c r="S23" s="1">
        <v>823</v>
      </c>
      <c r="T23" s="1">
        <v>57021</v>
      </c>
      <c r="U23" s="1">
        <v>1656</v>
      </c>
      <c r="V23" s="1">
        <v>12622</v>
      </c>
      <c r="W23" s="1">
        <v>744</v>
      </c>
      <c r="X23" s="1">
        <v>2112</v>
      </c>
      <c r="Y23" s="1">
        <v>305</v>
      </c>
      <c r="Z23" s="1">
        <v>724</v>
      </c>
      <c r="AA23" s="1">
        <v>192</v>
      </c>
      <c r="AB23" s="1">
        <v>123235</v>
      </c>
      <c r="AC23" s="1">
        <v>1928</v>
      </c>
      <c r="AD23" s="1">
        <v>4594</v>
      </c>
      <c r="AE23" s="1">
        <v>496</v>
      </c>
      <c r="AF23" s="1">
        <v>26599</v>
      </c>
      <c r="AG23" s="1">
        <v>1156</v>
      </c>
      <c r="AH23" s="1">
        <v>67591</v>
      </c>
      <c r="AI23" s="1">
        <v>1629</v>
      </c>
      <c r="AJ23" s="1">
        <v>18900</v>
      </c>
      <c r="AK23" s="1">
        <v>904</v>
      </c>
      <c r="AL23" s="1">
        <v>5551</v>
      </c>
      <c r="AM23" s="1">
        <v>513</v>
      </c>
      <c r="AN23" s="1">
        <v>68101</v>
      </c>
      <c r="AO23" s="1">
        <v>1726</v>
      </c>
      <c r="AP23" s="1">
        <v>1436</v>
      </c>
      <c r="AQ23" s="1">
        <v>268</v>
      </c>
      <c r="AR23" s="1">
        <v>12373</v>
      </c>
      <c r="AS23" s="1">
        <v>736</v>
      </c>
      <c r="AT23" s="1">
        <v>28059</v>
      </c>
      <c r="AU23" s="1">
        <v>1108</v>
      </c>
      <c r="AV23" s="1">
        <v>19279</v>
      </c>
      <c r="AW23" s="1">
        <v>867</v>
      </c>
      <c r="AX23" s="1">
        <v>6954</v>
      </c>
      <c r="AY23" s="1">
        <v>583</v>
      </c>
      <c r="AZ23" s="1">
        <v>112236</v>
      </c>
      <c r="BA23" s="1">
        <v>1617</v>
      </c>
      <c r="BB23" s="1">
        <v>2293</v>
      </c>
      <c r="BC23" s="1">
        <v>331</v>
      </c>
      <c r="BD23" s="1">
        <v>11546</v>
      </c>
      <c r="BE23" s="1">
        <v>704</v>
      </c>
      <c r="BF23" s="1">
        <v>45996</v>
      </c>
      <c r="BG23" s="1">
        <v>1233</v>
      </c>
      <c r="BH23" s="1">
        <v>29451</v>
      </c>
      <c r="BI23" s="1">
        <v>1155</v>
      </c>
      <c r="BJ23" s="1">
        <v>22950</v>
      </c>
      <c r="BK23" s="1">
        <v>867</v>
      </c>
    </row>
    <row r="24" spans="1:63" x14ac:dyDescent="0.2">
      <c r="A24" s="1" t="s">
        <v>130</v>
      </c>
      <c r="B24" s="1">
        <v>6041</v>
      </c>
      <c r="C24" s="1" t="s">
        <v>131</v>
      </c>
      <c r="D24" s="1">
        <v>104846</v>
      </c>
      <c r="E24" s="1">
        <v>794</v>
      </c>
      <c r="F24" s="1">
        <v>5171</v>
      </c>
      <c r="G24" s="1">
        <v>492</v>
      </c>
      <c r="H24" s="1">
        <v>34755</v>
      </c>
      <c r="I24" s="1">
        <v>1133</v>
      </c>
      <c r="J24" s="1">
        <v>42122</v>
      </c>
      <c r="K24" s="1">
        <v>1171</v>
      </c>
      <c r="L24" s="1">
        <v>16294</v>
      </c>
      <c r="M24" s="1">
        <v>740</v>
      </c>
      <c r="N24" s="1">
        <v>6504</v>
      </c>
      <c r="O24" s="1">
        <v>548</v>
      </c>
      <c r="P24" s="1">
        <v>32808</v>
      </c>
      <c r="Q24" s="1">
        <v>1015</v>
      </c>
      <c r="R24" s="1">
        <v>3923</v>
      </c>
      <c r="S24" s="1">
        <v>441</v>
      </c>
      <c r="T24" s="1">
        <v>23846</v>
      </c>
      <c r="U24" s="1">
        <v>986</v>
      </c>
      <c r="V24" s="1">
        <v>4164</v>
      </c>
      <c r="W24" s="1">
        <v>443</v>
      </c>
      <c r="X24" s="1">
        <v>648</v>
      </c>
      <c r="Y24" s="1">
        <v>179</v>
      </c>
      <c r="Z24" s="1">
        <v>227</v>
      </c>
      <c r="AA24" s="1">
        <v>115</v>
      </c>
      <c r="AB24" s="1">
        <v>34991</v>
      </c>
      <c r="AC24" s="1">
        <v>921</v>
      </c>
      <c r="AD24" s="1">
        <v>693</v>
      </c>
      <c r="AE24" s="1">
        <v>142</v>
      </c>
      <c r="AF24" s="1">
        <v>6192</v>
      </c>
      <c r="AG24" s="1">
        <v>461</v>
      </c>
      <c r="AH24" s="1">
        <v>20987</v>
      </c>
      <c r="AI24" s="1">
        <v>917</v>
      </c>
      <c r="AJ24" s="1">
        <v>5388</v>
      </c>
      <c r="AK24" s="1">
        <v>445</v>
      </c>
      <c r="AL24" s="1">
        <v>1731</v>
      </c>
      <c r="AM24" s="1">
        <v>255</v>
      </c>
      <c r="AN24" s="1">
        <v>15849</v>
      </c>
      <c r="AO24" s="1">
        <v>807</v>
      </c>
      <c r="AP24" s="1">
        <v>257</v>
      </c>
      <c r="AQ24" s="1">
        <v>122</v>
      </c>
      <c r="AR24" s="1">
        <v>2494</v>
      </c>
      <c r="AS24" s="1">
        <v>358</v>
      </c>
      <c r="AT24" s="1">
        <v>6825</v>
      </c>
      <c r="AU24" s="1">
        <v>562</v>
      </c>
      <c r="AV24" s="1">
        <v>4524</v>
      </c>
      <c r="AW24" s="1">
        <v>426</v>
      </c>
      <c r="AX24" s="1">
        <v>1749</v>
      </c>
      <c r="AY24" s="1">
        <v>277</v>
      </c>
      <c r="AZ24" s="1">
        <v>21198</v>
      </c>
      <c r="BA24" s="1">
        <v>718</v>
      </c>
      <c r="BB24" s="1">
        <v>298</v>
      </c>
      <c r="BC24" s="1">
        <v>121</v>
      </c>
      <c r="BD24" s="1">
        <v>2223</v>
      </c>
      <c r="BE24" s="1">
        <v>386</v>
      </c>
      <c r="BF24" s="1">
        <v>10146</v>
      </c>
      <c r="BG24" s="1">
        <v>548</v>
      </c>
      <c r="BH24" s="1">
        <v>5734</v>
      </c>
      <c r="BI24" s="1">
        <v>480</v>
      </c>
      <c r="BJ24" s="1">
        <v>2797</v>
      </c>
      <c r="BK24" s="1">
        <v>377</v>
      </c>
    </row>
    <row r="25" spans="1:63" x14ac:dyDescent="0.2">
      <c r="A25" s="1" t="s">
        <v>132</v>
      </c>
      <c r="B25" s="1">
        <v>6055</v>
      </c>
      <c r="C25" s="1" t="s">
        <v>133</v>
      </c>
      <c r="D25" s="1">
        <v>49044</v>
      </c>
      <c r="E25" s="1">
        <v>524</v>
      </c>
      <c r="F25" s="1">
        <v>2508</v>
      </c>
      <c r="G25" s="1">
        <v>304</v>
      </c>
      <c r="H25" s="1">
        <v>13581</v>
      </c>
      <c r="I25" s="1">
        <v>659</v>
      </c>
      <c r="J25" s="1">
        <v>18326</v>
      </c>
      <c r="K25" s="1">
        <v>641</v>
      </c>
      <c r="L25" s="1">
        <v>9625</v>
      </c>
      <c r="M25" s="1">
        <v>523</v>
      </c>
      <c r="N25" s="1">
        <v>5004</v>
      </c>
      <c r="O25" s="1">
        <v>390</v>
      </c>
      <c r="P25" s="1">
        <v>12312</v>
      </c>
      <c r="Q25" s="1">
        <v>587</v>
      </c>
      <c r="R25" s="1">
        <v>1738</v>
      </c>
      <c r="S25" s="1">
        <v>250</v>
      </c>
      <c r="T25" s="1">
        <v>8184</v>
      </c>
      <c r="U25" s="1">
        <v>481</v>
      </c>
      <c r="V25" s="1">
        <v>1911</v>
      </c>
      <c r="W25" s="1">
        <v>283</v>
      </c>
      <c r="X25" s="1">
        <v>365</v>
      </c>
      <c r="Y25" s="1">
        <v>103</v>
      </c>
      <c r="Z25" s="1">
        <v>114</v>
      </c>
      <c r="AA25" s="1">
        <v>51</v>
      </c>
      <c r="AB25" s="1">
        <v>16528</v>
      </c>
      <c r="AC25" s="1">
        <v>548</v>
      </c>
      <c r="AD25" s="1">
        <v>486</v>
      </c>
      <c r="AE25" s="1">
        <v>149</v>
      </c>
      <c r="AF25" s="1">
        <v>3289</v>
      </c>
      <c r="AG25" s="1">
        <v>350</v>
      </c>
      <c r="AH25" s="1">
        <v>8902</v>
      </c>
      <c r="AI25" s="1">
        <v>480</v>
      </c>
      <c r="AJ25" s="1">
        <v>3040</v>
      </c>
      <c r="AK25" s="1">
        <v>291</v>
      </c>
      <c r="AL25" s="1">
        <v>811</v>
      </c>
      <c r="AM25" s="1">
        <v>148</v>
      </c>
      <c r="AN25" s="1">
        <v>7709</v>
      </c>
      <c r="AO25" s="1">
        <v>541</v>
      </c>
      <c r="AP25" s="1">
        <v>99</v>
      </c>
      <c r="AQ25" s="1">
        <v>61</v>
      </c>
      <c r="AR25" s="1">
        <v>1298</v>
      </c>
      <c r="AS25" s="1">
        <v>294</v>
      </c>
      <c r="AT25" s="1">
        <v>2685</v>
      </c>
      <c r="AU25" s="1">
        <v>318</v>
      </c>
      <c r="AV25" s="1">
        <v>2656</v>
      </c>
      <c r="AW25" s="1">
        <v>255</v>
      </c>
      <c r="AX25" s="1">
        <v>971</v>
      </c>
      <c r="AY25" s="1">
        <v>143</v>
      </c>
      <c r="AZ25" s="1">
        <v>12495</v>
      </c>
      <c r="BA25" s="1">
        <v>495</v>
      </c>
      <c r="BB25" s="1">
        <v>185</v>
      </c>
      <c r="BC25" s="1">
        <v>103</v>
      </c>
      <c r="BD25" s="1">
        <v>810</v>
      </c>
      <c r="BE25" s="1">
        <v>180</v>
      </c>
      <c r="BF25" s="1">
        <v>4828</v>
      </c>
      <c r="BG25" s="1">
        <v>388</v>
      </c>
      <c r="BH25" s="1">
        <v>3564</v>
      </c>
      <c r="BI25" s="1">
        <v>369</v>
      </c>
      <c r="BJ25" s="1">
        <v>3108</v>
      </c>
      <c r="BK25" s="1">
        <v>333</v>
      </c>
    </row>
    <row r="26" spans="1:63" x14ac:dyDescent="0.2">
      <c r="A26" s="1" t="s">
        <v>134</v>
      </c>
      <c r="B26" s="1">
        <v>6075</v>
      </c>
      <c r="C26" s="1" t="s">
        <v>135</v>
      </c>
      <c r="D26" s="1">
        <v>358772</v>
      </c>
      <c r="E26" s="1">
        <v>1742</v>
      </c>
      <c r="F26" s="1">
        <v>109259</v>
      </c>
      <c r="G26" s="1">
        <v>1694</v>
      </c>
      <c r="H26" s="1">
        <v>146887</v>
      </c>
      <c r="I26" s="1">
        <v>2191</v>
      </c>
      <c r="J26" s="1">
        <v>74532</v>
      </c>
      <c r="K26" s="1">
        <v>1441</v>
      </c>
      <c r="L26" s="1">
        <v>20450</v>
      </c>
      <c r="M26" s="1">
        <v>887</v>
      </c>
      <c r="N26" s="1">
        <v>7644</v>
      </c>
      <c r="O26" s="1">
        <v>612</v>
      </c>
      <c r="P26" s="1">
        <v>131529</v>
      </c>
      <c r="Q26" s="1">
        <v>1773</v>
      </c>
      <c r="R26" s="1">
        <v>64923</v>
      </c>
      <c r="S26" s="1">
        <v>1309</v>
      </c>
      <c r="T26" s="1">
        <v>61261</v>
      </c>
      <c r="U26" s="1">
        <v>1288</v>
      </c>
      <c r="V26" s="1">
        <v>4486</v>
      </c>
      <c r="W26" s="1">
        <v>416</v>
      </c>
      <c r="X26" s="1">
        <v>552</v>
      </c>
      <c r="Y26" s="1">
        <v>145</v>
      </c>
      <c r="Z26" s="1">
        <v>307</v>
      </c>
      <c r="AA26" s="1">
        <v>124</v>
      </c>
      <c r="AB26" s="1">
        <v>120666</v>
      </c>
      <c r="AC26" s="1">
        <v>2338</v>
      </c>
      <c r="AD26" s="1">
        <v>29885</v>
      </c>
      <c r="AE26" s="1">
        <v>1235</v>
      </c>
      <c r="AF26" s="1">
        <v>53434</v>
      </c>
      <c r="AG26" s="1">
        <v>1739</v>
      </c>
      <c r="AH26" s="1">
        <v>32343</v>
      </c>
      <c r="AI26" s="1">
        <v>1073</v>
      </c>
      <c r="AJ26" s="1">
        <v>4190</v>
      </c>
      <c r="AK26" s="1">
        <v>441</v>
      </c>
      <c r="AL26" s="1">
        <v>814</v>
      </c>
      <c r="AM26" s="1">
        <v>166</v>
      </c>
      <c r="AN26" s="1">
        <v>49592</v>
      </c>
      <c r="AO26" s="1">
        <v>1515</v>
      </c>
      <c r="AP26" s="1">
        <v>8580</v>
      </c>
      <c r="AQ26" s="1">
        <v>718</v>
      </c>
      <c r="AR26" s="1">
        <v>18066</v>
      </c>
      <c r="AS26" s="1">
        <v>1044</v>
      </c>
      <c r="AT26" s="1">
        <v>16440</v>
      </c>
      <c r="AU26" s="1">
        <v>861</v>
      </c>
      <c r="AV26" s="1">
        <v>5692</v>
      </c>
      <c r="AW26" s="1">
        <v>464</v>
      </c>
      <c r="AX26" s="1">
        <v>814</v>
      </c>
      <c r="AY26" s="1">
        <v>193</v>
      </c>
      <c r="AZ26" s="1">
        <v>56985</v>
      </c>
      <c r="BA26" s="1">
        <v>1169</v>
      </c>
      <c r="BB26" s="1">
        <v>5871</v>
      </c>
      <c r="BC26" s="1">
        <v>574</v>
      </c>
      <c r="BD26" s="1">
        <v>14126</v>
      </c>
      <c r="BE26" s="1">
        <v>759</v>
      </c>
      <c r="BF26" s="1">
        <v>21263</v>
      </c>
      <c r="BG26" s="1">
        <v>909</v>
      </c>
      <c r="BH26" s="1">
        <v>10016</v>
      </c>
      <c r="BI26" s="1">
        <v>573</v>
      </c>
      <c r="BJ26" s="1">
        <v>5709</v>
      </c>
      <c r="BK26" s="1">
        <v>517</v>
      </c>
    </row>
    <row r="27" spans="1:63" x14ac:dyDescent="0.2">
      <c r="A27" s="1" t="s">
        <v>136</v>
      </c>
      <c r="B27" s="1">
        <v>6081</v>
      </c>
      <c r="C27" s="1" t="s">
        <v>137</v>
      </c>
      <c r="D27" s="1">
        <v>261796</v>
      </c>
      <c r="E27" s="1">
        <v>1009</v>
      </c>
      <c r="F27" s="1">
        <v>13902</v>
      </c>
      <c r="G27" s="1">
        <v>679</v>
      </c>
      <c r="H27" s="1">
        <v>77958</v>
      </c>
      <c r="I27" s="1">
        <v>1433</v>
      </c>
      <c r="J27" s="1">
        <v>102954</v>
      </c>
      <c r="K27" s="1">
        <v>1645</v>
      </c>
      <c r="L27" s="1">
        <v>42608</v>
      </c>
      <c r="M27" s="1">
        <v>1315</v>
      </c>
      <c r="N27" s="1">
        <v>24374</v>
      </c>
      <c r="O27" s="1">
        <v>967</v>
      </c>
      <c r="P27" s="1">
        <v>60679</v>
      </c>
      <c r="Q27" s="1">
        <v>1315</v>
      </c>
      <c r="R27" s="1">
        <v>8140</v>
      </c>
      <c r="S27" s="1">
        <v>563</v>
      </c>
      <c r="T27" s="1">
        <v>43153</v>
      </c>
      <c r="U27" s="1">
        <v>1167</v>
      </c>
      <c r="V27" s="1">
        <v>7736</v>
      </c>
      <c r="W27" s="1">
        <v>557</v>
      </c>
      <c r="X27" s="1">
        <v>1198</v>
      </c>
      <c r="Y27" s="1">
        <v>217</v>
      </c>
      <c r="Z27" s="1">
        <v>452</v>
      </c>
      <c r="AA27" s="1">
        <v>145</v>
      </c>
      <c r="AB27" s="1">
        <v>81904</v>
      </c>
      <c r="AC27" s="1">
        <v>1437</v>
      </c>
      <c r="AD27" s="1">
        <v>2979</v>
      </c>
      <c r="AE27" s="1">
        <v>368</v>
      </c>
      <c r="AF27" s="1">
        <v>19819</v>
      </c>
      <c r="AG27" s="1">
        <v>833</v>
      </c>
      <c r="AH27" s="1">
        <v>45119</v>
      </c>
      <c r="AI27" s="1">
        <v>1081</v>
      </c>
      <c r="AJ27" s="1">
        <v>10567</v>
      </c>
      <c r="AK27" s="1">
        <v>536</v>
      </c>
      <c r="AL27" s="1">
        <v>3420</v>
      </c>
      <c r="AM27" s="1">
        <v>367</v>
      </c>
      <c r="AN27" s="1">
        <v>47279</v>
      </c>
      <c r="AO27" s="1">
        <v>1404</v>
      </c>
      <c r="AP27" s="1">
        <v>1248</v>
      </c>
      <c r="AQ27" s="1">
        <v>302</v>
      </c>
      <c r="AR27" s="1">
        <v>7925</v>
      </c>
      <c r="AS27" s="1">
        <v>531</v>
      </c>
      <c r="AT27" s="1">
        <v>20520</v>
      </c>
      <c r="AU27" s="1">
        <v>1017</v>
      </c>
      <c r="AV27" s="1">
        <v>13318</v>
      </c>
      <c r="AW27" s="1">
        <v>737</v>
      </c>
      <c r="AX27" s="1">
        <v>4268</v>
      </c>
      <c r="AY27" s="1">
        <v>471</v>
      </c>
      <c r="AZ27" s="1">
        <v>71934</v>
      </c>
      <c r="BA27" s="1">
        <v>1135</v>
      </c>
      <c r="BB27" s="1">
        <v>1535</v>
      </c>
      <c r="BC27" s="1">
        <v>257</v>
      </c>
      <c r="BD27" s="1">
        <v>7061</v>
      </c>
      <c r="BE27" s="1">
        <v>566</v>
      </c>
      <c r="BF27" s="1">
        <v>29579</v>
      </c>
      <c r="BG27" s="1">
        <v>972</v>
      </c>
      <c r="BH27" s="1">
        <v>17525</v>
      </c>
      <c r="BI27" s="1">
        <v>875</v>
      </c>
      <c r="BJ27" s="1">
        <v>16234</v>
      </c>
      <c r="BK27" s="1">
        <v>830</v>
      </c>
    </row>
    <row r="28" spans="1:63" x14ac:dyDescent="0.2">
      <c r="A28" s="1" t="s">
        <v>138</v>
      </c>
      <c r="B28" s="1">
        <v>6085</v>
      </c>
      <c r="C28" s="1" t="s">
        <v>139</v>
      </c>
      <c r="D28" s="1">
        <v>630451</v>
      </c>
      <c r="E28" s="1">
        <v>1707</v>
      </c>
      <c r="F28" s="1">
        <v>31923</v>
      </c>
      <c r="G28" s="1">
        <v>998</v>
      </c>
      <c r="H28" s="1">
        <v>173877</v>
      </c>
      <c r="I28" s="1">
        <v>2297</v>
      </c>
      <c r="J28" s="1">
        <v>257549</v>
      </c>
      <c r="K28" s="1">
        <v>2622</v>
      </c>
      <c r="L28" s="1">
        <v>106276</v>
      </c>
      <c r="M28" s="1">
        <v>1693</v>
      </c>
      <c r="N28" s="1">
        <v>60826</v>
      </c>
      <c r="O28" s="1">
        <v>1354</v>
      </c>
      <c r="P28" s="1">
        <v>131281</v>
      </c>
      <c r="Q28" s="1">
        <v>1913</v>
      </c>
      <c r="R28" s="1">
        <v>18706</v>
      </c>
      <c r="S28" s="1">
        <v>847</v>
      </c>
      <c r="T28" s="1">
        <v>91569</v>
      </c>
      <c r="U28" s="1">
        <v>1887</v>
      </c>
      <c r="V28" s="1">
        <v>17018</v>
      </c>
      <c r="W28" s="1">
        <v>851</v>
      </c>
      <c r="X28" s="1">
        <v>2815</v>
      </c>
      <c r="Y28" s="1">
        <v>310</v>
      </c>
      <c r="Z28" s="1">
        <v>1173</v>
      </c>
      <c r="AA28" s="1">
        <v>188</v>
      </c>
      <c r="AB28" s="1">
        <v>189173</v>
      </c>
      <c r="AC28" s="1">
        <v>2594</v>
      </c>
      <c r="AD28" s="1">
        <v>7089</v>
      </c>
      <c r="AE28" s="1">
        <v>537</v>
      </c>
      <c r="AF28" s="1">
        <v>44591</v>
      </c>
      <c r="AG28" s="1">
        <v>1360</v>
      </c>
      <c r="AH28" s="1">
        <v>105583</v>
      </c>
      <c r="AI28" s="1">
        <v>1997</v>
      </c>
      <c r="AJ28" s="1">
        <v>24819</v>
      </c>
      <c r="AK28" s="1">
        <v>903</v>
      </c>
      <c r="AL28" s="1">
        <v>7091</v>
      </c>
      <c r="AM28" s="1">
        <v>569</v>
      </c>
      <c r="AN28" s="1">
        <v>116535</v>
      </c>
      <c r="AO28" s="1">
        <v>2120</v>
      </c>
      <c r="AP28" s="1">
        <v>2895</v>
      </c>
      <c r="AQ28" s="1">
        <v>333</v>
      </c>
      <c r="AR28" s="1">
        <v>20100</v>
      </c>
      <c r="AS28" s="1">
        <v>937</v>
      </c>
      <c r="AT28" s="1">
        <v>51156</v>
      </c>
      <c r="AU28" s="1">
        <v>1420</v>
      </c>
      <c r="AV28" s="1">
        <v>32984</v>
      </c>
      <c r="AW28" s="1">
        <v>1152</v>
      </c>
      <c r="AX28" s="1">
        <v>9400</v>
      </c>
      <c r="AY28" s="1">
        <v>577</v>
      </c>
      <c r="AZ28" s="1">
        <v>193462</v>
      </c>
      <c r="BA28" s="1">
        <v>2087</v>
      </c>
      <c r="BB28" s="1">
        <v>3233</v>
      </c>
      <c r="BC28" s="1">
        <v>322</v>
      </c>
      <c r="BD28" s="1">
        <v>17617</v>
      </c>
      <c r="BE28" s="1">
        <v>756</v>
      </c>
      <c r="BF28" s="1">
        <v>83792</v>
      </c>
      <c r="BG28" s="1">
        <v>1621</v>
      </c>
      <c r="BH28" s="1">
        <v>45658</v>
      </c>
      <c r="BI28" s="1">
        <v>1037</v>
      </c>
      <c r="BJ28" s="1">
        <v>43162</v>
      </c>
      <c r="BK28" s="1">
        <v>1148</v>
      </c>
    </row>
    <row r="29" spans="1:63" x14ac:dyDescent="0.2">
      <c r="A29" s="1" t="s">
        <v>140</v>
      </c>
      <c r="B29" s="1">
        <v>6095</v>
      </c>
      <c r="C29" s="1" t="s">
        <v>141</v>
      </c>
      <c r="D29" s="1">
        <v>147352</v>
      </c>
      <c r="E29" s="1">
        <v>738</v>
      </c>
      <c r="F29" s="1">
        <v>8049</v>
      </c>
      <c r="G29" s="1">
        <v>525</v>
      </c>
      <c r="H29" s="1">
        <v>40153</v>
      </c>
      <c r="I29" s="1">
        <v>1197</v>
      </c>
      <c r="J29" s="1">
        <v>54751</v>
      </c>
      <c r="K29" s="1">
        <v>1409</v>
      </c>
      <c r="L29" s="1">
        <v>28508</v>
      </c>
      <c r="M29" s="1">
        <v>977</v>
      </c>
      <c r="N29" s="1">
        <v>15891</v>
      </c>
      <c r="O29" s="1">
        <v>674</v>
      </c>
      <c r="P29" s="1">
        <v>32067</v>
      </c>
      <c r="Q29" s="1">
        <v>1134</v>
      </c>
      <c r="R29" s="1">
        <v>4623</v>
      </c>
      <c r="S29" s="1">
        <v>409</v>
      </c>
      <c r="T29" s="1">
        <v>20338</v>
      </c>
      <c r="U29" s="1">
        <v>1010</v>
      </c>
      <c r="V29" s="1">
        <v>5427</v>
      </c>
      <c r="W29" s="1">
        <v>499</v>
      </c>
      <c r="X29" s="1">
        <v>1307</v>
      </c>
      <c r="Y29" s="1">
        <v>245</v>
      </c>
      <c r="Z29" s="1">
        <v>372</v>
      </c>
      <c r="AA29" s="1">
        <v>113</v>
      </c>
      <c r="AB29" s="1">
        <v>47917</v>
      </c>
      <c r="AC29" s="1">
        <v>1199</v>
      </c>
      <c r="AD29" s="1">
        <v>1727</v>
      </c>
      <c r="AE29" s="1">
        <v>256</v>
      </c>
      <c r="AF29" s="1">
        <v>10455</v>
      </c>
      <c r="AG29" s="1">
        <v>710</v>
      </c>
      <c r="AH29" s="1">
        <v>24935</v>
      </c>
      <c r="AI29" s="1">
        <v>1033</v>
      </c>
      <c r="AJ29" s="1">
        <v>8063</v>
      </c>
      <c r="AK29" s="1">
        <v>531</v>
      </c>
      <c r="AL29" s="1">
        <v>2737</v>
      </c>
      <c r="AM29" s="1">
        <v>330</v>
      </c>
      <c r="AN29" s="1">
        <v>26500</v>
      </c>
      <c r="AO29" s="1">
        <v>960</v>
      </c>
      <c r="AP29" s="1">
        <v>1038</v>
      </c>
      <c r="AQ29" s="1">
        <v>253</v>
      </c>
      <c r="AR29" s="1">
        <v>4853</v>
      </c>
      <c r="AS29" s="1">
        <v>476</v>
      </c>
      <c r="AT29" s="1">
        <v>9720</v>
      </c>
      <c r="AU29" s="1">
        <v>654</v>
      </c>
      <c r="AV29" s="1">
        <v>7403</v>
      </c>
      <c r="AW29" s="1">
        <v>541</v>
      </c>
      <c r="AX29" s="1">
        <v>3486</v>
      </c>
      <c r="AY29" s="1">
        <v>367</v>
      </c>
      <c r="AZ29" s="1">
        <v>40868</v>
      </c>
      <c r="BA29" s="1">
        <v>912</v>
      </c>
      <c r="BB29" s="1">
        <v>661</v>
      </c>
      <c r="BC29" s="1">
        <v>190</v>
      </c>
      <c r="BD29" s="1">
        <v>4507</v>
      </c>
      <c r="BE29" s="1">
        <v>454</v>
      </c>
      <c r="BF29" s="1">
        <v>14669</v>
      </c>
      <c r="BG29" s="1">
        <v>720</v>
      </c>
      <c r="BH29" s="1">
        <v>11735</v>
      </c>
      <c r="BI29" s="1">
        <v>694</v>
      </c>
      <c r="BJ29" s="1">
        <v>9296</v>
      </c>
      <c r="BK29" s="1">
        <v>504</v>
      </c>
    </row>
    <row r="30" spans="1:63" x14ac:dyDescent="0.2">
      <c r="A30" s="1" t="s">
        <v>142</v>
      </c>
      <c r="B30" s="1">
        <v>6097</v>
      </c>
      <c r="C30" s="1" t="s">
        <v>143</v>
      </c>
      <c r="D30" s="1">
        <v>190058</v>
      </c>
      <c r="E30" s="1">
        <v>1004</v>
      </c>
      <c r="F30" s="1">
        <v>9242</v>
      </c>
      <c r="G30" s="1">
        <v>637</v>
      </c>
      <c r="H30" s="1">
        <v>58941</v>
      </c>
      <c r="I30" s="1">
        <v>1504</v>
      </c>
      <c r="J30" s="1">
        <v>72522</v>
      </c>
      <c r="K30" s="1">
        <v>1415</v>
      </c>
      <c r="L30" s="1">
        <v>32151</v>
      </c>
      <c r="M30" s="1">
        <v>1180</v>
      </c>
      <c r="N30" s="1">
        <v>17202</v>
      </c>
      <c r="O30" s="1">
        <v>738</v>
      </c>
      <c r="P30" s="1">
        <v>53452</v>
      </c>
      <c r="Q30" s="1">
        <v>1162</v>
      </c>
      <c r="R30" s="1">
        <v>6689</v>
      </c>
      <c r="S30" s="1">
        <v>499</v>
      </c>
      <c r="T30" s="1">
        <v>37271</v>
      </c>
      <c r="U30" s="1">
        <v>1161</v>
      </c>
      <c r="V30" s="1">
        <v>7486</v>
      </c>
      <c r="W30" s="1">
        <v>507</v>
      </c>
      <c r="X30" s="1">
        <v>1493</v>
      </c>
      <c r="Y30" s="1">
        <v>274</v>
      </c>
      <c r="Z30" s="1">
        <v>513</v>
      </c>
      <c r="AA30" s="1">
        <v>134</v>
      </c>
      <c r="AB30" s="1">
        <v>64868</v>
      </c>
      <c r="AC30" s="1">
        <v>1145</v>
      </c>
      <c r="AD30" s="1">
        <v>1421</v>
      </c>
      <c r="AE30" s="1">
        <v>229</v>
      </c>
      <c r="AF30" s="1">
        <v>12653</v>
      </c>
      <c r="AG30" s="1">
        <v>630</v>
      </c>
      <c r="AH30" s="1">
        <v>36085</v>
      </c>
      <c r="AI30" s="1">
        <v>1045</v>
      </c>
      <c r="AJ30" s="1">
        <v>11097</v>
      </c>
      <c r="AK30" s="1">
        <v>533</v>
      </c>
      <c r="AL30" s="1">
        <v>3612</v>
      </c>
      <c r="AM30" s="1">
        <v>399</v>
      </c>
      <c r="AN30" s="1">
        <v>29427</v>
      </c>
      <c r="AO30" s="1">
        <v>1086</v>
      </c>
      <c r="AP30" s="1">
        <v>449</v>
      </c>
      <c r="AQ30" s="1">
        <v>183</v>
      </c>
      <c r="AR30" s="1">
        <v>4957</v>
      </c>
      <c r="AS30" s="1">
        <v>557</v>
      </c>
      <c r="AT30" s="1">
        <v>11633</v>
      </c>
      <c r="AU30" s="1">
        <v>667</v>
      </c>
      <c r="AV30" s="1">
        <v>9221</v>
      </c>
      <c r="AW30" s="1">
        <v>704</v>
      </c>
      <c r="AX30" s="1">
        <v>3167</v>
      </c>
      <c r="AY30" s="1">
        <v>370</v>
      </c>
      <c r="AZ30" s="1">
        <v>42311</v>
      </c>
      <c r="BA30" s="1">
        <v>1077</v>
      </c>
      <c r="BB30" s="1">
        <v>683</v>
      </c>
      <c r="BC30" s="1">
        <v>202</v>
      </c>
      <c r="BD30" s="1">
        <v>4060</v>
      </c>
      <c r="BE30" s="1">
        <v>529</v>
      </c>
      <c r="BF30" s="1">
        <v>17318</v>
      </c>
      <c r="BG30" s="1">
        <v>830</v>
      </c>
      <c r="BH30" s="1">
        <v>10340</v>
      </c>
      <c r="BI30" s="1">
        <v>769</v>
      </c>
      <c r="BJ30" s="1">
        <v>9910</v>
      </c>
      <c r="BK30" s="1">
        <v>675</v>
      </c>
    </row>
    <row r="32" spans="1:63" x14ac:dyDescent="0.2">
      <c r="F32" s="1">
        <v>0</v>
      </c>
      <c r="H32" s="1">
        <v>1</v>
      </c>
      <c r="J32" s="1">
        <v>2</v>
      </c>
      <c r="L32" s="1">
        <v>3</v>
      </c>
      <c r="N32" s="1">
        <v>3</v>
      </c>
    </row>
  </sheetData>
  <mergeCells count="1">
    <mergeCell ref="A17:N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calibration</vt:lpstr>
      <vt:lpstr>modeldata</vt:lpstr>
      <vt:lpstr>ACS_5YR_B08201</vt:lpstr>
      <vt:lpstr>County Chart</vt:lpstr>
      <vt:lpstr>damp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cp:lastPrinted>2018-12-19T23:21:45Z</cp:lastPrinted>
  <dcterms:created xsi:type="dcterms:W3CDTF">2018-11-21T00:35:20Z</dcterms:created>
  <dcterms:modified xsi:type="dcterms:W3CDTF">2020-01-31T22:38:32Z</dcterms:modified>
</cp:coreProperties>
</file>