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8" i="20" l="1"/>
  <c r="M148" i="20"/>
  <c r="G148" i="20"/>
  <c r="L148" i="20" s="1"/>
  <c r="F148" i="20"/>
  <c r="P148" i="20" s="1"/>
  <c r="N147" i="20"/>
  <c r="M147" i="20"/>
  <c r="G147" i="20"/>
  <c r="O147" i="20" s="1"/>
  <c r="F147" i="20"/>
  <c r="P147" i="20" s="1"/>
  <c r="N146" i="20"/>
  <c r="M146" i="20"/>
  <c r="G146" i="20"/>
  <c r="L146" i="20" s="1"/>
  <c r="F146" i="20"/>
  <c r="P146" i="20" s="1"/>
  <c r="K146" i="20" l="1"/>
  <c r="O146" i="20"/>
  <c r="H147" i="20"/>
  <c r="L147" i="20"/>
  <c r="I148" i="20"/>
  <c r="I146" i="20"/>
  <c r="J147" i="20"/>
  <c r="J146" i="20"/>
  <c r="H146" i="20"/>
  <c r="I147" i="20"/>
  <c r="J148" i="20"/>
  <c r="K148" i="20"/>
  <c r="O148" i="20"/>
  <c r="K147" i="20"/>
  <c r="H148" i="20"/>
  <c r="F80" i="20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F34" i="7" l="1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E34" i="7"/>
  <c r="E35" i="7"/>
  <c r="A35" i="7" l="1"/>
  <c r="A34" i="7"/>
  <c r="N145" i="20"/>
  <c r="M145" i="20"/>
  <c r="G145" i="20"/>
  <c r="L145" i="20" s="1"/>
  <c r="F145" i="20"/>
  <c r="P145" i="20" s="1"/>
  <c r="N144" i="20"/>
  <c r="M144" i="20"/>
  <c r="G144" i="20"/>
  <c r="O144" i="20" s="1"/>
  <c r="F144" i="20"/>
  <c r="P144" i="20" s="1"/>
  <c r="N143" i="20"/>
  <c r="M143" i="20"/>
  <c r="G143" i="20"/>
  <c r="J143" i="20" s="1"/>
  <c r="F143" i="20"/>
  <c r="P143" i="20" s="1"/>
  <c r="N142" i="20"/>
  <c r="M142" i="20"/>
  <c r="G142" i="20"/>
  <c r="L142" i="20" s="1"/>
  <c r="F142" i="20"/>
  <c r="P142" i="20" s="1"/>
  <c r="N141" i="20"/>
  <c r="M141" i="20"/>
  <c r="G141" i="20"/>
  <c r="O141" i="20" s="1"/>
  <c r="F141" i="20"/>
  <c r="P141" i="20" s="1"/>
  <c r="N140" i="20"/>
  <c r="M140" i="20"/>
  <c r="G140" i="20"/>
  <c r="I140" i="20" s="1"/>
  <c r="F140" i="20"/>
  <c r="P140" i="20" s="1"/>
  <c r="N139" i="20"/>
  <c r="M139" i="20"/>
  <c r="G139" i="20"/>
  <c r="L139" i="20" s="1"/>
  <c r="F139" i="20"/>
  <c r="P139" i="20" s="1"/>
  <c r="N138" i="20"/>
  <c r="M138" i="20"/>
  <c r="H138" i="20"/>
  <c r="G138" i="20"/>
  <c r="O138" i="20" s="1"/>
  <c r="F138" i="20"/>
  <c r="P138" i="20" s="1"/>
  <c r="N137" i="20"/>
  <c r="M137" i="20"/>
  <c r="G137" i="20"/>
  <c r="J137" i="20" s="1"/>
  <c r="F137" i="20"/>
  <c r="P137" i="20" s="1"/>
  <c r="N136" i="20"/>
  <c r="M136" i="20"/>
  <c r="G136" i="20"/>
  <c r="L136" i="20" s="1"/>
  <c r="F136" i="20"/>
  <c r="P136" i="20" s="1"/>
  <c r="N135" i="20"/>
  <c r="M135" i="20"/>
  <c r="G135" i="20"/>
  <c r="O135" i="20" s="1"/>
  <c r="F135" i="20"/>
  <c r="P135" i="20" s="1"/>
  <c r="N134" i="20"/>
  <c r="M134" i="20"/>
  <c r="G134" i="20"/>
  <c r="J134" i="20" s="1"/>
  <c r="F134" i="20"/>
  <c r="P134" i="20" s="1"/>
  <c r="I135" i="20" l="1"/>
  <c r="I136" i="20"/>
  <c r="J136" i="20"/>
  <c r="H135" i="20"/>
  <c r="J135" i="20"/>
  <c r="I144" i="20"/>
  <c r="L135" i="20"/>
  <c r="H144" i="20"/>
  <c r="I145" i="20"/>
  <c r="I138" i="20"/>
  <c r="I139" i="20"/>
  <c r="J138" i="20"/>
  <c r="J139" i="20"/>
  <c r="L138" i="20"/>
  <c r="J144" i="20"/>
  <c r="J145" i="20"/>
  <c r="L144" i="20"/>
  <c r="H141" i="20"/>
  <c r="I141" i="20"/>
  <c r="I142" i="20"/>
  <c r="L141" i="20"/>
  <c r="J141" i="20"/>
  <c r="J140" i="20"/>
  <c r="K143" i="20"/>
  <c r="O143" i="20"/>
  <c r="L143" i="20"/>
  <c r="I143" i="20"/>
  <c r="K145" i="20"/>
  <c r="O145" i="20"/>
  <c r="H143" i="20"/>
  <c r="K144" i="20"/>
  <c r="H145" i="20"/>
  <c r="H140" i="20"/>
  <c r="L140" i="20"/>
  <c r="J142" i="20"/>
  <c r="K140" i="20"/>
  <c r="O140" i="20"/>
  <c r="K142" i="20"/>
  <c r="O142" i="20"/>
  <c r="K141" i="20"/>
  <c r="H142" i="20"/>
  <c r="H137" i="20"/>
  <c r="K139" i="20"/>
  <c r="O139" i="20"/>
  <c r="K137" i="20"/>
  <c r="O137" i="20"/>
  <c r="L137" i="20"/>
  <c r="I137" i="20"/>
  <c r="K138" i="20"/>
  <c r="H139" i="20"/>
  <c r="K134" i="20"/>
  <c r="O134" i="20"/>
  <c r="H134" i="20"/>
  <c r="L134" i="20"/>
  <c r="I134" i="20"/>
  <c r="K136" i="20"/>
  <c r="O136" i="20"/>
  <c r="K135" i="20"/>
  <c r="H136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18" i="7"/>
  <c r="C18" i="7" l="1"/>
  <c r="A18" i="7"/>
  <c r="C27" i="7"/>
  <c r="D27" i="7"/>
  <c r="A27" i="7" l="1"/>
  <c r="N124" i="20" l="1"/>
  <c r="M124" i="20"/>
  <c r="G124" i="20"/>
  <c r="L124" i="20" s="1"/>
  <c r="F124" i="20"/>
  <c r="P124" i="20" s="1"/>
  <c r="N133" i="20"/>
  <c r="M133" i="20"/>
  <c r="G133" i="20"/>
  <c r="L133" i="20" s="1"/>
  <c r="F133" i="20"/>
  <c r="P133" i="20" s="1"/>
  <c r="N132" i="20"/>
  <c r="M132" i="20"/>
  <c r="G132" i="20"/>
  <c r="O132" i="20" s="1"/>
  <c r="F132" i="20"/>
  <c r="P132" i="20" s="1"/>
  <c r="I133" i="20" l="1"/>
  <c r="I124" i="20"/>
  <c r="J124" i="20"/>
  <c r="O124" i="20"/>
  <c r="K124" i="20"/>
  <c r="H124" i="20"/>
  <c r="J133" i="20"/>
  <c r="K133" i="20"/>
  <c r="O133" i="20"/>
  <c r="H133" i="20"/>
  <c r="H132" i="20"/>
  <c r="L132" i="20"/>
  <c r="I132" i="20"/>
  <c r="J132" i="20"/>
  <c r="K132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1" i="20"/>
  <c r="M131" i="20"/>
  <c r="G131" i="20"/>
  <c r="L131" i="20" s="1"/>
  <c r="F131" i="20"/>
  <c r="P131" i="20" s="1"/>
  <c r="I131" i="20" l="1"/>
  <c r="J131" i="20"/>
  <c r="K131" i="20"/>
  <c r="O131" i="20"/>
  <c r="H131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33" i="7"/>
  <c r="C33" i="7"/>
  <c r="A33" i="7"/>
  <c r="N130" i="20"/>
  <c r="M130" i="20"/>
  <c r="G130" i="20"/>
  <c r="L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O128" i="20" s="1"/>
  <c r="F128" i="20"/>
  <c r="P128" i="20" s="1"/>
  <c r="N127" i="20"/>
  <c r="M127" i="20"/>
  <c r="G127" i="20"/>
  <c r="J127" i="20" s="1"/>
  <c r="F127" i="20"/>
  <c r="P127" i="20" s="1"/>
  <c r="N126" i="20"/>
  <c r="M126" i="20"/>
  <c r="G126" i="20"/>
  <c r="O126" i="20" s="1"/>
  <c r="F126" i="20"/>
  <c r="P126" i="20" s="1"/>
  <c r="N125" i="20"/>
  <c r="M125" i="20"/>
  <c r="G125" i="20"/>
  <c r="O125" i="20" s="1"/>
  <c r="F125" i="20"/>
  <c r="P125" i="20" s="1"/>
  <c r="I130" i="20" l="1"/>
  <c r="J130" i="20"/>
  <c r="J128" i="20"/>
  <c r="L128" i="20"/>
  <c r="H128" i="20"/>
  <c r="I128" i="20"/>
  <c r="H129" i="20"/>
  <c r="L129" i="20"/>
  <c r="I129" i="20"/>
  <c r="J129" i="20"/>
  <c r="K130" i="20"/>
  <c r="O130" i="20"/>
  <c r="K129" i="20"/>
  <c r="H130" i="20"/>
  <c r="K128" i="20"/>
  <c r="J126" i="20"/>
  <c r="I125" i="20"/>
  <c r="H126" i="20"/>
  <c r="L125" i="20"/>
  <c r="H125" i="20"/>
  <c r="L126" i="20"/>
  <c r="J125" i="20"/>
  <c r="I126" i="20"/>
  <c r="K127" i="20"/>
  <c r="O127" i="20"/>
  <c r="H127" i="20"/>
  <c r="L127" i="20"/>
  <c r="I127" i="20"/>
  <c r="K126" i="20"/>
  <c r="K125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3" i="20"/>
  <c r="M123" i="20"/>
  <c r="G123" i="20"/>
  <c r="O123" i="20" s="1"/>
  <c r="F123" i="20"/>
  <c r="P123" i="20" s="1"/>
  <c r="K123" i="20" l="1"/>
  <c r="H123" i="20"/>
  <c r="L123" i="20"/>
  <c r="I123" i="20"/>
  <c r="J123" i="20"/>
  <c r="D32" i="7" l="1"/>
  <c r="C30" i="7"/>
  <c r="C31" i="7"/>
  <c r="C32" i="7"/>
  <c r="D31" i="7"/>
  <c r="D30" i="7"/>
  <c r="A30" i="7"/>
  <c r="A31" i="7"/>
  <c r="A32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L103" i="20" l="1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<sst xmlns="http://schemas.openxmlformats.org/spreadsheetml/2006/main" count="5334" uniqueCount="659">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</sst>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C46" sqref="C46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48"/>
  <sheetViews>
    <sheetView tabSelected="1" zoomScale="70" zoomScaleNormal="70" workbookViewId="0">
      <pane ySplit="1" topLeftCell="A124" activePane="bottomLeft" state="frozen"/>
      <selection activeCell="C39" sqref="C39"/>
      <selection pane="bottomLeft" activeCell="C143" sqref="C143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2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2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2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2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2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2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2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2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2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2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2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2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2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2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2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2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2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2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2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2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2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2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2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2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2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2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2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2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2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2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2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2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2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2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2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2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2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2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2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2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2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2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2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2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25">
      <c r="A123" s="89" t="s">
        <v>597</v>
      </c>
      <c r="B123" s="89" t="s">
        <v>595</v>
      </c>
      <c r="C123" s="86" t="s">
        <v>635</v>
      </c>
      <c r="D123" s="89" t="s">
        <v>250</v>
      </c>
      <c r="E123" s="89" t="s">
        <v>596</v>
      </c>
      <c r="F123" s="90" t="str">
        <f t="shared" ref="F123:F127" si="41">A123&amp;"_"&amp;D123&amp;"_"&amp;B123&amp;"_"&amp;C123&amp;"_"&amp;E123</f>
        <v>2050_TM151_PPA_RT_05_2201_BART_CoreCap_00</v>
      </c>
      <c r="G123" s="91">
        <f t="shared" ref="G123:G127" si="42">_xlfn.NUMBERVALUE(LEFT(C123,4))</f>
        <v>2201</v>
      </c>
      <c r="H123" s="90" t="str">
        <f t="shared" ref="H123:H127" si="43">G123&amp;"_"&amp;E123&amp;"_"&amp;D123</f>
        <v>2201_00_RT</v>
      </c>
      <c r="I123" s="90" t="str">
        <f>VLOOKUP(G123,'PPA IDs'!$A$2:$B$150,2,0)</f>
        <v>BART Core Capacity</v>
      </c>
      <c r="J123" s="90" t="str">
        <f>VLOOKUP($G123,'PPA IDs'!$A$2:$K$95,9,0)</f>
        <v>various</v>
      </c>
      <c r="K123" s="90" t="str">
        <f>VLOOKUP($G123,'PPA IDs'!$A$2:$K$95,10,0)</f>
        <v>transit</v>
      </c>
      <c r="L123" s="90" t="str">
        <f>VLOOKUP($G123,'PPA IDs'!$A$2:$K$95,11,0)</f>
        <v>hvy</v>
      </c>
      <c r="M123" s="90" t="str">
        <f t="shared" ref="M123:M127" si="44">IF(D123="RT","RTFF",IF(D123="CG","CAG","BTTF"))</f>
        <v>RTFF</v>
      </c>
      <c r="N123" s="90" t="str">
        <f t="shared" ref="N123:N127" si="45">A123&amp;"_"&amp;D123&amp;"_"&amp;B123</f>
        <v>2050_TM151_PPA_RT_05</v>
      </c>
      <c r="O123" s="90" t="str">
        <f>VLOOKUP($G123,'PPA IDs'!$A$2:$M$95,12,0)</f>
        <v>scenario-baseline</v>
      </c>
      <c r="P123" s="90" t="str">
        <f t="shared" ref="P123:P127" si="46">C123&amp;"\"&amp;F123</f>
        <v>2201_BART_CoreCap\2050_TM151_PPA_RT_05_2201_BART_CoreCap_00</v>
      </c>
    </row>
    <row r="124" spans="1:16" x14ac:dyDescent="0.25">
      <c r="A124" s="88" t="s">
        <v>597</v>
      </c>
      <c r="B124" s="88" t="s">
        <v>620</v>
      </c>
      <c r="C124" s="85" t="s">
        <v>647</v>
      </c>
      <c r="D124" s="85" t="s">
        <v>250</v>
      </c>
      <c r="E124" s="85" t="s">
        <v>596</v>
      </c>
      <c r="F124" s="23" t="str">
        <f t="shared" ref="F124" si="47">A124&amp;"_"&amp;D124&amp;"_"&amp;B124&amp;"_"&amp;C124&amp;"_"&amp;E124</f>
        <v>2050_TM151_PPA_RT_06_2300_CaltrainDTX_00</v>
      </c>
      <c r="G124" s="84">
        <f t="shared" ref="G124" si="48">_xlfn.NUMBERVALUE(LEFT(C124,4))</f>
        <v>2300</v>
      </c>
      <c r="H124" s="23" t="str">
        <f t="shared" ref="H124" si="49">G124&amp;"_"&amp;E124&amp;"_"&amp;D124</f>
        <v>2300_00_RT</v>
      </c>
      <c r="I124" s="23" t="str">
        <f>VLOOKUP(G124,'PPA IDs'!$A$2:$B$150,2,0)</f>
        <v>Caltrain Downtown Extension</v>
      </c>
      <c r="J124" s="23" t="str">
        <f>VLOOKUP($G124,'PPA IDs'!$A$2:$K$95,9,0)</f>
        <v>sf</v>
      </c>
      <c r="K124" s="23" t="str">
        <f>VLOOKUP($G124,'PPA IDs'!$A$2:$K$95,10,0)</f>
        <v>transit</v>
      </c>
      <c r="L124" s="23" t="str">
        <f>VLOOKUP($G124,'PPA IDs'!$A$2:$K$95,11,0)</f>
        <v>com</v>
      </c>
      <c r="M124" s="23" t="str">
        <f t="shared" ref="M124" si="50">IF(D124="RT","RTFF",IF(D124="CG","CAG","BTTF"))</f>
        <v>RTFF</v>
      </c>
      <c r="N124" s="23" t="str">
        <f t="shared" ref="N124" si="51">A124&amp;"_"&amp;D124&amp;"_"&amp;B124</f>
        <v>2050_TM151_PPA_RT_06</v>
      </c>
      <c r="O124" s="23" t="str">
        <f>VLOOKUP($G124,'PPA IDs'!$A$2:$M$95,12,0)</f>
        <v>scenario-baseline</v>
      </c>
      <c r="P124" s="23" t="str">
        <f t="shared" ref="P124" si="52">C124&amp;"\"&amp;F124</f>
        <v>2300_CaltrainDTX\2050_TM151_PPA_RT_06_2300_CaltrainDTX_00</v>
      </c>
    </row>
    <row r="125" spans="1:16" x14ac:dyDescent="0.25">
      <c r="A125" s="88" t="s">
        <v>597</v>
      </c>
      <c r="B125" s="88" t="s">
        <v>620</v>
      </c>
      <c r="C125" s="85" t="s">
        <v>562</v>
      </c>
      <c r="D125" s="85" t="s">
        <v>250</v>
      </c>
      <c r="E125" s="85" t="s">
        <v>596</v>
      </c>
      <c r="F125" s="23" t="str">
        <f t="shared" si="41"/>
        <v>2050_TM151_PPA_RT_06_2301_Caltrain_10tph_00</v>
      </c>
      <c r="G125" s="84">
        <f t="shared" si="42"/>
        <v>2301</v>
      </c>
      <c r="H125" s="23" t="str">
        <f t="shared" si="43"/>
        <v>2301_00_RT</v>
      </c>
      <c r="I125" s="23" t="str">
        <f>VLOOKUP(G125,'PPA IDs'!$A$2:$B$150,2,0)</f>
        <v>Caltrain PCBB 10tphpd</v>
      </c>
      <c r="J125" s="23" t="str">
        <f>VLOOKUP($G125,'PPA IDs'!$A$2:$K$95,9,0)</f>
        <v>various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si="44"/>
        <v>RTFF</v>
      </c>
      <c r="N125" s="23" t="str">
        <f t="shared" si="45"/>
        <v>2050_TM151_PPA_RT_06</v>
      </c>
      <c r="O125" s="23" t="str">
        <f>VLOOKUP($G125,'PPA IDs'!$A$2:$M$95,12,0)</f>
        <v>scenario-baseline</v>
      </c>
      <c r="P125" s="23" t="str">
        <f t="shared" si="46"/>
        <v>2301_Caltrain_10tph\2050_TM151_PPA_RT_06_2301_Caltrain_10tph_00</v>
      </c>
    </row>
    <row r="126" spans="1:16" x14ac:dyDescent="0.25">
      <c r="A126" s="88" t="s">
        <v>597</v>
      </c>
      <c r="B126" s="88" t="s">
        <v>620</v>
      </c>
      <c r="C126" s="85" t="s">
        <v>542</v>
      </c>
      <c r="D126" s="85" t="s">
        <v>250</v>
      </c>
      <c r="E126" s="85" t="s">
        <v>596</v>
      </c>
      <c r="F126" s="23" t="str">
        <f t="shared" si="41"/>
        <v>2050_TM151_PPA_RT_06_2302_Caltrain_12tph_00</v>
      </c>
      <c r="G126" s="84">
        <f t="shared" si="42"/>
        <v>2302</v>
      </c>
      <c r="H126" s="23" t="str">
        <f t="shared" si="43"/>
        <v>2302_00_RT</v>
      </c>
      <c r="I126" s="23" t="str">
        <f>VLOOKUP(G126,'PPA IDs'!$A$2:$B$150,2,0)</f>
        <v>Caltrain PCBB 12tphpd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44"/>
        <v>RTFF</v>
      </c>
      <c r="N126" s="23" t="str">
        <f t="shared" si="45"/>
        <v>2050_TM151_PPA_RT_06</v>
      </c>
      <c r="O126" s="23" t="str">
        <f>VLOOKUP($G126,'PPA IDs'!$A$2:$M$95,12,0)</f>
        <v>scenario-baseline</v>
      </c>
      <c r="P126" s="23" t="str">
        <f t="shared" si="46"/>
        <v>2302_Caltrain_12tph\2050_TM151_PPA_RT_06_2302_Caltrain_12tph_00</v>
      </c>
    </row>
    <row r="127" spans="1:16" x14ac:dyDescent="0.25">
      <c r="A127" s="88" t="s">
        <v>597</v>
      </c>
      <c r="B127" s="88" t="s">
        <v>620</v>
      </c>
      <c r="C127" s="85" t="s">
        <v>541</v>
      </c>
      <c r="D127" s="85" t="s">
        <v>250</v>
      </c>
      <c r="E127" s="85" t="s">
        <v>596</v>
      </c>
      <c r="F127" s="23" t="str">
        <f t="shared" si="41"/>
        <v>2050_TM151_PPA_RT_06_2303_Caltrain_16tph_00</v>
      </c>
      <c r="G127" s="84">
        <f t="shared" si="42"/>
        <v>2303</v>
      </c>
      <c r="H127" s="23" t="str">
        <f t="shared" si="43"/>
        <v>2303_00_RT</v>
      </c>
      <c r="I127" s="23" t="str">
        <f>VLOOKUP(G127,'PPA IDs'!$A$2:$B$150,2,0)</f>
        <v>Caltrain PCBB 16tphpd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44"/>
        <v>RTFF</v>
      </c>
      <c r="N127" s="23" t="str">
        <f t="shared" si="45"/>
        <v>2050_TM151_PPA_RT_06</v>
      </c>
      <c r="O127" s="23" t="str">
        <f>VLOOKUP($G127,'PPA IDs'!$A$2:$M$95,12,0)</f>
        <v>scenario-baseline</v>
      </c>
      <c r="P127" s="23" t="str">
        <f t="shared" si="46"/>
        <v>2303_Caltrain_16tph\2050_TM151_PPA_RT_06_2303_Caltrain_16tph_00</v>
      </c>
    </row>
    <row r="128" spans="1:16" x14ac:dyDescent="0.25">
      <c r="A128" s="88" t="s">
        <v>597</v>
      </c>
      <c r="B128" s="88" t="s">
        <v>620</v>
      </c>
      <c r="C128" s="85" t="s">
        <v>645</v>
      </c>
      <c r="D128" s="85" t="s">
        <v>250</v>
      </c>
      <c r="E128" s="85" t="s">
        <v>596</v>
      </c>
      <c r="F128" s="23" t="str">
        <f t="shared" ref="F128:F130" si="53">A128&amp;"_"&amp;D128&amp;"_"&amp;B128&amp;"_"&amp;C128&amp;"_"&amp;E128</f>
        <v>2050_TM151_PPA_RT_06_2101_GearyBRT_Phase2_00</v>
      </c>
      <c r="G128" s="84">
        <f t="shared" ref="G128:G130" si="54">_xlfn.NUMBERVALUE(LEFT(C128,4))</f>
        <v>2101</v>
      </c>
      <c r="H128" s="23" t="str">
        <f t="shared" ref="H128:H130" si="55">G128&amp;"_"&amp;E128&amp;"_"&amp;D128</f>
        <v>2101_00_RT</v>
      </c>
      <c r="I128" s="23" t="str">
        <f>VLOOKUP(G128,'PPA IDs'!$A$2:$B$150,2,0)</f>
        <v>Geary BRT (Phase 2)</v>
      </c>
      <c r="J128" s="23" t="str">
        <f>VLOOKUP($G128,'PPA IDs'!$A$2:$K$95,9,0)</f>
        <v>sf</v>
      </c>
      <c r="K128" s="23" t="str">
        <f>VLOOKUP($G128,'PPA IDs'!$A$2:$K$95,10,0)</f>
        <v>transit</v>
      </c>
      <c r="L128" s="23" t="str">
        <f>VLOOKUP($G128,'PPA IDs'!$A$2:$K$95,11,0)</f>
        <v>loc</v>
      </c>
      <c r="M128" s="23" t="str">
        <f t="shared" ref="M128:M130" si="56">IF(D128="RT","RTFF",IF(D128="CG","CAG","BTTF"))</f>
        <v>RTFF</v>
      </c>
      <c r="N128" s="23" t="str">
        <f t="shared" ref="N128:N130" si="57">A128&amp;"_"&amp;D128&amp;"_"&amp;B128</f>
        <v>2050_TM151_PPA_RT_06</v>
      </c>
      <c r="O128" s="23" t="str">
        <f>VLOOKUP($G128,'PPA IDs'!$A$2:$M$95,12,0)</f>
        <v>scenario-baseline</v>
      </c>
      <c r="P128" s="23" t="str">
        <f t="shared" ref="P128:P130" si="58">C128&amp;"\"&amp;F128</f>
        <v>2101_GearyBRT_Phase2\2050_TM151_PPA_RT_06_2101_GearyBRT_Phase2_00</v>
      </c>
    </row>
    <row r="129" spans="1:16" x14ac:dyDescent="0.25">
      <c r="A129" s="88" t="s">
        <v>597</v>
      </c>
      <c r="B129" s="88" t="s">
        <v>620</v>
      </c>
      <c r="C129" s="66" t="s">
        <v>644</v>
      </c>
      <c r="D129" s="85" t="s">
        <v>250</v>
      </c>
      <c r="E129" s="85" t="s">
        <v>596</v>
      </c>
      <c r="F129" s="23" t="str">
        <f t="shared" si="53"/>
        <v>2050_TM151_PPA_RT_06_2100_SanPablo_BRT_00</v>
      </c>
      <c r="G129" s="84">
        <f t="shared" si="54"/>
        <v>2100</v>
      </c>
      <c r="H129" s="23" t="str">
        <f t="shared" si="55"/>
        <v>2100_00_RT</v>
      </c>
      <c r="I129" s="23" t="str">
        <f>VLOOKUP(G129,'PPA IDs'!$A$2:$B$150,2,0)</f>
        <v>San Pablo BRT</v>
      </c>
      <c r="J129" s="23" t="str">
        <f>VLOOKUP($G129,'PPA IDs'!$A$2:$K$95,9,0)</f>
        <v>various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si="56"/>
        <v>RTFF</v>
      </c>
      <c r="N129" s="23" t="str">
        <f t="shared" si="57"/>
        <v>2050_TM151_PPA_RT_06</v>
      </c>
      <c r="O129" s="23" t="str">
        <f>VLOOKUP($G129,'PPA IDs'!$A$2:$M$95,12,0)</f>
        <v>scenario-baseline</v>
      </c>
      <c r="P129" s="23" t="str">
        <f t="shared" si="58"/>
        <v>2100_SanPablo_BRT\2050_TM151_PPA_RT_06_2100_SanPablo_BRT_00</v>
      </c>
    </row>
    <row r="130" spans="1:16" x14ac:dyDescent="0.25">
      <c r="A130" s="88" t="s">
        <v>597</v>
      </c>
      <c r="B130" s="88" t="s">
        <v>620</v>
      </c>
      <c r="C130" s="85" t="s">
        <v>593</v>
      </c>
      <c r="D130" s="85" t="s">
        <v>250</v>
      </c>
      <c r="E130" s="85" t="s">
        <v>596</v>
      </c>
      <c r="F130" s="23" t="str">
        <f t="shared" si="53"/>
        <v>2050_TM151_PPA_RT_06_2202_BART_DMU_Brentwood_00</v>
      </c>
      <c r="G130" s="84">
        <f t="shared" si="54"/>
        <v>2202</v>
      </c>
      <c r="H130" s="23" t="str">
        <f t="shared" si="55"/>
        <v>2202_00_RT</v>
      </c>
      <c r="I130" s="23" t="str">
        <f>VLOOKUP(G130,'PPA IDs'!$A$2:$B$150,2,0)</f>
        <v>BART DMU to Brentwood</v>
      </c>
      <c r="J130" s="23" t="str">
        <f>VLOOKUP($G130,'PPA IDs'!$A$2:$K$95,9,0)</f>
        <v>cc</v>
      </c>
      <c r="K130" s="23" t="str">
        <f>VLOOKUP($G130,'PPA IDs'!$A$2:$K$95,10,0)</f>
        <v>transit</v>
      </c>
      <c r="L130" s="23" t="str">
        <f>VLOOKUP($G130,'PPA IDs'!$A$2:$K$95,11,0)</f>
        <v>hvy</v>
      </c>
      <c r="M130" s="23" t="str">
        <f t="shared" si="56"/>
        <v>RTFF</v>
      </c>
      <c r="N130" s="23" t="str">
        <f t="shared" si="57"/>
        <v>2050_TM151_PPA_RT_06</v>
      </c>
      <c r="O130" s="23" t="str">
        <f>VLOOKUP($G130,'PPA IDs'!$A$2:$M$95,12,0)</f>
        <v>scenario-baseline</v>
      </c>
      <c r="P130" s="23" t="str">
        <f t="shared" si="58"/>
        <v>2202_BART_DMU_Brentwood\2050_TM151_PPA_RT_06_2202_BART_DMU_Brentwood_00</v>
      </c>
    </row>
    <row r="131" spans="1:16" x14ac:dyDescent="0.25">
      <c r="A131" s="88" t="s">
        <v>597</v>
      </c>
      <c r="B131" s="88" t="s">
        <v>620</v>
      </c>
      <c r="C131" s="85" t="s">
        <v>635</v>
      </c>
      <c r="D131" s="88" t="s">
        <v>250</v>
      </c>
      <c r="E131" s="88" t="s">
        <v>596</v>
      </c>
      <c r="F131" s="23" t="str">
        <f t="shared" ref="F131" si="59">A131&amp;"_"&amp;D131&amp;"_"&amp;B131&amp;"_"&amp;C131&amp;"_"&amp;E131</f>
        <v>2050_TM151_PPA_RT_06_2201_BART_CoreCap_00</v>
      </c>
      <c r="G131" s="84">
        <f t="shared" ref="G131" si="60">_xlfn.NUMBERVALUE(LEFT(C131,4))</f>
        <v>2201</v>
      </c>
      <c r="H131" s="23" t="str">
        <f t="shared" ref="H131" si="61">G131&amp;"_"&amp;E131&amp;"_"&amp;D131</f>
        <v>2201_00_RT</v>
      </c>
      <c r="I131" s="23" t="str">
        <f>VLOOKUP(G131,'PPA IDs'!$A$2:$B$150,2,0)</f>
        <v>BART Core Capacity</v>
      </c>
      <c r="J131" s="23" t="str">
        <f>VLOOKUP($G131,'PPA IDs'!$A$2:$K$95,9,0)</f>
        <v>various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ref="M131" si="62">IF(D131="RT","RTFF",IF(D131="CG","CAG","BTTF"))</f>
        <v>RTFF</v>
      </c>
      <c r="N131" s="23" t="str">
        <f t="shared" ref="N131" si="63">A131&amp;"_"&amp;D131&amp;"_"&amp;B131</f>
        <v>2050_TM151_PPA_RT_06</v>
      </c>
      <c r="O131" s="23" t="str">
        <f>VLOOKUP($G131,'PPA IDs'!$A$2:$M$95,12,0)</f>
        <v>scenario-baseline</v>
      </c>
      <c r="P131" s="23" t="str">
        <f t="shared" ref="P131" si="64">C131&amp;"\"&amp;F131</f>
        <v>2201_BART_CoreCap\2050_TM151_PPA_RT_06_2201_BART_CoreCap_00</v>
      </c>
    </row>
    <row r="132" spans="1:16" x14ac:dyDescent="0.25">
      <c r="A132" s="88" t="s">
        <v>597</v>
      </c>
      <c r="B132" s="88" t="s">
        <v>620</v>
      </c>
      <c r="C132" s="66" t="s">
        <v>646</v>
      </c>
      <c r="D132" s="85" t="s">
        <v>250</v>
      </c>
      <c r="E132" s="85" t="s">
        <v>596</v>
      </c>
      <c r="F132" s="23" t="str">
        <f t="shared" ref="F132:F136" si="65">A132&amp;"_"&amp;D132&amp;"_"&amp;B132&amp;"_"&amp;C132&amp;"_"&amp;E132</f>
        <v>2050_TM151_PPA_RT_06_3100_SR_239_00</v>
      </c>
      <c r="G132" s="84">
        <f t="shared" ref="G132:G136" si="66">_xlfn.NUMBERVALUE(LEFT(C132,4))</f>
        <v>3100</v>
      </c>
      <c r="H132" s="23" t="str">
        <f t="shared" ref="H132:H136" si="67">G132&amp;"_"&amp;E132&amp;"_"&amp;D132</f>
        <v>3100_00_RT</v>
      </c>
      <c r="I132" s="23" t="str">
        <f>VLOOKUP(G132,'PPA IDs'!$A$2:$B$150,2,0)</f>
        <v>SR-239</v>
      </c>
      <c r="J132" s="23" t="str">
        <f>VLOOKUP($G132,'PPA IDs'!$A$2:$K$95,9,0)</f>
        <v>cc</v>
      </c>
      <c r="K132" s="23" t="str">
        <f>VLOOKUP($G132,'PPA IDs'!$A$2:$K$95,10,0)</f>
        <v>road</v>
      </c>
      <c r="L132" s="23" t="str">
        <f>VLOOKUP($G132,'PPA IDs'!$A$2:$K$95,11,0)</f>
        <v>road</v>
      </c>
      <c r="M132" s="23" t="str">
        <f t="shared" ref="M132:M136" si="68">IF(D132="RT","RTFF",IF(D132="CG","CAG","BTTF"))</f>
        <v>RTFF</v>
      </c>
      <c r="N132" s="23" t="str">
        <f t="shared" ref="N132:N136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:P136" si="70">C132&amp;"\"&amp;F132</f>
        <v>3100_SR_239\2050_TM151_PPA_RT_06_3100_SR_239_00</v>
      </c>
    </row>
    <row r="133" spans="1:16" x14ac:dyDescent="0.25">
      <c r="A133" s="89" t="s">
        <v>597</v>
      </c>
      <c r="B133" s="89" t="s">
        <v>620</v>
      </c>
      <c r="C133" s="86" t="s">
        <v>592</v>
      </c>
      <c r="D133" s="86" t="s">
        <v>250</v>
      </c>
      <c r="E133" s="86" t="s">
        <v>596</v>
      </c>
      <c r="F133" s="90" t="str">
        <f t="shared" si="65"/>
        <v>2050_TM151_PPA_RT_06_3102_SR4_Op_00</v>
      </c>
      <c r="G133" s="91">
        <f t="shared" si="66"/>
        <v>3102</v>
      </c>
      <c r="H133" s="90" t="str">
        <f t="shared" si="67"/>
        <v>3102_00_RT</v>
      </c>
      <c r="I133" s="90" t="str">
        <f>VLOOKUP(G133,'PPA IDs'!$A$2:$B$150,2,0)</f>
        <v>SR-4 Operational Improvements</v>
      </c>
      <c r="J133" s="90" t="str">
        <f>VLOOKUP($G133,'PPA IDs'!$A$2:$K$95,9,0)</f>
        <v>cc</v>
      </c>
      <c r="K133" s="90" t="str">
        <f>VLOOKUP($G133,'PPA IDs'!$A$2:$K$95,10,0)</f>
        <v>road</v>
      </c>
      <c r="L133" s="90" t="str">
        <f>VLOOKUP($G133,'PPA IDs'!$A$2:$K$95,11,0)</f>
        <v>road</v>
      </c>
      <c r="M133" s="90" t="str">
        <f t="shared" si="68"/>
        <v>RTFF</v>
      </c>
      <c r="N133" s="90" t="str">
        <f t="shared" si="69"/>
        <v>2050_TM151_PPA_RT_06</v>
      </c>
      <c r="O133" s="90" t="str">
        <f>VLOOKUP($G133,'PPA IDs'!$A$2:$M$95,12,0)</f>
        <v>scenario-baseline</v>
      </c>
      <c r="P133" s="90" t="str">
        <f t="shared" si="70"/>
        <v>3102_SR4_Op\2050_TM151_PPA_RT_06_3102_SR4_Op_00</v>
      </c>
    </row>
    <row r="134" spans="1:16" x14ac:dyDescent="0.25">
      <c r="A134" s="85" t="s">
        <v>597</v>
      </c>
      <c r="B134" s="88" t="s">
        <v>652</v>
      </c>
      <c r="C134" s="85" t="s">
        <v>541</v>
      </c>
      <c r="D134" s="85" t="s">
        <v>250</v>
      </c>
      <c r="E134" s="85" t="s">
        <v>596</v>
      </c>
      <c r="F134" s="23" t="str">
        <f t="shared" si="65"/>
        <v>2050_TM151_PPA_RT_07_2303_Caltrain_16tph_00</v>
      </c>
      <c r="G134" s="84">
        <f t="shared" si="66"/>
        <v>2303</v>
      </c>
      <c r="H134" s="23" t="str">
        <f t="shared" si="67"/>
        <v>2303_00_RT</v>
      </c>
      <c r="I134" s="23" t="str">
        <f>VLOOKUP(G134,'PPA IDs'!$A$2:$B$150,2,0)</f>
        <v>Caltrain PCBB 16tphpd</v>
      </c>
      <c r="J134" s="23" t="str">
        <f>VLOOKUP($G134,'PPA IDs'!$A$2:$K$95,9,0)</f>
        <v>various</v>
      </c>
      <c r="K134" s="23" t="str">
        <f>VLOOKUP($G134,'PPA IDs'!$A$2:$K$95,10,0)</f>
        <v>transit</v>
      </c>
      <c r="L134" s="23" t="str">
        <f>VLOOKUP($G134,'PPA IDs'!$A$2:$K$95,11,0)</f>
        <v>com</v>
      </c>
      <c r="M134" s="23" t="str">
        <f t="shared" si="68"/>
        <v>RTFF</v>
      </c>
      <c r="N134" s="23" t="str">
        <f t="shared" si="69"/>
        <v>2050_TM151_PPA_RT_07</v>
      </c>
      <c r="O134" s="23" t="str">
        <f>VLOOKUP($G134,'PPA IDs'!$A$2:$M$95,12,0)</f>
        <v>scenario-baseline</v>
      </c>
      <c r="P134" s="23" t="str">
        <f t="shared" si="70"/>
        <v>2303_Caltrain_16tph\2050_TM151_PPA_RT_07_2303_Caltrain_16tph_00</v>
      </c>
    </row>
    <row r="135" spans="1:16" x14ac:dyDescent="0.25">
      <c r="A135" s="85" t="s">
        <v>597</v>
      </c>
      <c r="B135" s="88" t="s">
        <v>652</v>
      </c>
      <c r="C135" s="85" t="s">
        <v>541</v>
      </c>
      <c r="D135" s="85" t="s">
        <v>249</v>
      </c>
      <c r="E135" s="85" t="s">
        <v>596</v>
      </c>
      <c r="F135" s="23" t="str">
        <f t="shared" si="65"/>
        <v>2050_TM151_PPA_CG_07_2303_Caltrain_16tph_00</v>
      </c>
      <c r="G135" s="84">
        <f t="shared" si="66"/>
        <v>2303</v>
      </c>
      <c r="H135" s="23" t="str">
        <f t="shared" si="67"/>
        <v>2303_00_CG</v>
      </c>
      <c r="I135" s="23" t="str">
        <f>VLOOKUP(G135,'PPA IDs'!$A$2:$B$150,2,0)</f>
        <v>Caltrain PCBB 16tphpd</v>
      </c>
      <c r="J135" s="23" t="str">
        <f>VLOOKUP($G135,'PPA IDs'!$A$2:$K$95,9,0)</f>
        <v>various</v>
      </c>
      <c r="K135" s="23" t="str">
        <f>VLOOKUP($G135,'PPA IDs'!$A$2:$K$95,10,0)</f>
        <v>transit</v>
      </c>
      <c r="L135" s="23" t="str">
        <f>VLOOKUP($G135,'PPA IDs'!$A$2:$K$95,11,0)</f>
        <v>com</v>
      </c>
      <c r="M135" s="23" t="str">
        <f t="shared" si="68"/>
        <v>CAG</v>
      </c>
      <c r="N135" s="23" t="str">
        <f t="shared" si="69"/>
        <v>2050_TM151_PPA_CG_07</v>
      </c>
      <c r="O135" s="23" t="str">
        <f>VLOOKUP($G135,'PPA IDs'!$A$2:$M$95,12,0)</f>
        <v>scenario-baseline</v>
      </c>
      <c r="P135" s="23" t="str">
        <f t="shared" si="70"/>
        <v>2303_Caltrain_16tph\2050_TM151_PPA_CG_07_2303_Caltrain_16tph_00</v>
      </c>
    </row>
    <row r="136" spans="1:16" x14ac:dyDescent="0.25">
      <c r="A136" s="85" t="s">
        <v>597</v>
      </c>
      <c r="B136" s="88" t="s">
        <v>652</v>
      </c>
      <c r="C136" s="85" t="s">
        <v>541</v>
      </c>
      <c r="D136" s="85" t="s">
        <v>251</v>
      </c>
      <c r="E136" s="85" t="s">
        <v>596</v>
      </c>
      <c r="F136" s="23" t="str">
        <f t="shared" si="65"/>
        <v>2050_TM151_PPA_BF_07_2303_Caltrain_16tph_00</v>
      </c>
      <c r="G136" s="84">
        <f t="shared" si="66"/>
        <v>2303</v>
      </c>
      <c r="H136" s="23" t="str">
        <f t="shared" si="67"/>
        <v>2303_00_BF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68"/>
        <v>BTTF</v>
      </c>
      <c r="N136" s="23" t="str">
        <f t="shared" si="69"/>
        <v>2050_TM151_PPA_BF_07</v>
      </c>
      <c r="O136" s="23" t="str">
        <f>VLOOKUP($G136,'PPA IDs'!$A$2:$M$95,12,0)</f>
        <v>scenario-baseline</v>
      </c>
      <c r="P136" s="23" t="str">
        <f t="shared" si="70"/>
        <v>2303_Caltrain_16tph\2050_TM151_PPA_BF_07_2303_Caltrain_16tph_00</v>
      </c>
    </row>
    <row r="137" spans="1:16" x14ac:dyDescent="0.25">
      <c r="A137" s="85" t="s">
        <v>597</v>
      </c>
      <c r="B137" s="88" t="s">
        <v>652</v>
      </c>
      <c r="C137" s="85" t="s">
        <v>635</v>
      </c>
      <c r="D137" s="85" t="s">
        <v>250</v>
      </c>
      <c r="E137" s="85" t="s">
        <v>596</v>
      </c>
      <c r="F137" s="23" t="str">
        <f t="shared" ref="F137:F148" si="71">A137&amp;"_"&amp;D137&amp;"_"&amp;B137&amp;"_"&amp;C137&amp;"_"&amp;E137</f>
        <v>2050_TM151_PPA_RT_07_2201_BART_CoreCap_00</v>
      </c>
      <c r="G137" s="84">
        <f t="shared" ref="G137:G148" si="72">_xlfn.NUMBERVALUE(LEFT(C137,4))</f>
        <v>2201</v>
      </c>
      <c r="H137" s="23" t="str">
        <f t="shared" ref="H137:H148" si="73">G137&amp;"_"&amp;E137&amp;"_"&amp;D137</f>
        <v>2201_00_RT</v>
      </c>
      <c r="I137" s="23" t="str">
        <f>VLOOKUP(G137,'PPA IDs'!$A$2:$B$150,2,0)</f>
        <v>BART Core Capacity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hvy</v>
      </c>
      <c r="M137" s="23" t="str">
        <f t="shared" ref="M137:M148" si="74">IF(D137="RT","RTFF",IF(D137="CG","CAG","BTTF"))</f>
        <v>RTFF</v>
      </c>
      <c r="N137" s="23" t="str">
        <f t="shared" ref="N137:N148" si="75">A137&amp;"_"&amp;D137&amp;"_"&amp;B137</f>
        <v>2050_TM151_PPA_RT_07</v>
      </c>
      <c r="O137" s="23" t="str">
        <f>VLOOKUP($G137,'PPA IDs'!$A$2:$M$95,12,0)</f>
        <v>scenario-baseline</v>
      </c>
      <c r="P137" s="23" t="str">
        <f t="shared" ref="P137:P148" si="76">C137&amp;"\"&amp;F137</f>
        <v>2201_BART_CoreCap\2050_TM151_PPA_RT_07_2201_BART_CoreCap_00</v>
      </c>
    </row>
    <row r="138" spans="1:16" x14ac:dyDescent="0.25">
      <c r="A138" s="85" t="s">
        <v>597</v>
      </c>
      <c r="B138" s="88" t="s">
        <v>652</v>
      </c>
      <c r="C138" s="85" t="s">
        <v>635</v>
      </c>
      <c r="D138" s="85" t="s">
        <v>249</v>
      </c>
      <c r="E138" s="85" t="s">
        <v>596</v>
      </c>
      <c r="F138" s="23" t="str">
        <f t="shared" si="71"/>
        <v>2050_TM151_PPA_CG_07_2201_BART_CoreCap_00</v>
      </c>
      <c r="G138" s="84">
        <f t="shared" si="72"/>
        <v>2201</v>
      </c>
      <c r="H138" s="23" t="str">
        <f t="shared" si="73"/>
        <v>2201_00_CG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si="74"/>
        <v>CAG</v>
      </c>
      <c r="N138" s="23" t="str">
        <f t="shared" si="75"/>
        <v>2050_TM151_PPA_CG_07</v>
      </c>
      <c r="O138" s="23" t="str">
        <f>VLOOKUP($G138,'PPA IDs'!$A$2:$M$95,12,0)</f>
        <v>scenario-baseline</v>
      </c>
      <c r="P138" s="23" t="str">
        <f t="shared" si="76"/>
        <v>2201_BART_CoreCap\2050_TM151_PPA_CG_07_2201_BART_CoreCap_00</v>
      </c>
    </row>
    <row r="139" spans="1:16" x14ac:dyDescent="0.25">
      <c r="A139" s="85" t="s">
        <v>597</v>
      </c>
      <c r="B139" s="88" t="s">
        <v>652</v>
      </c>
      <c r="C139" s="85" t="s">
        <v>635</v>
      </c>
      <c r="D139" s="85" t="s">
        <v>251</v>
      </c>
      <c r="E139" s="85" t="s">
        <v>596</v>
      </c>
      <c r="F139" s="23" t="str">
        <f t="shared" si="71"/>
        <v>2050_TM151_PPA_BF_07_2201_BART_CoreCap_00</v>
      </c>
      <c r="G139" s="84">
        <f t="shared" si="72"/>
        <v>2201</v>
      </c>
      <c r="H139" s="23" t="str">
        <f t="shared" si="73"/>
        <v>2201_00_BF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74"/>
        <v>BTTF</v>
      </c>
      <c r="N139" s="23" t="str">
        <f t="shared" si="75"/>
        <v>2050_TM151_PPA_BF_07</v>
      </c>
      <c r="O139" s="23" t="str">
        <f>VLOOKUP($G139,'PPA IDs'!$A$2:$M$95,12,0)</f>
        <v>scenario-baseline</v>
      </c>
      <c r="P139" s="23" t="str">
        <f t="shared" si="76"/>
        <v>2201_BART_CoreCap\2050_TM151_PPA_BF_07_2201_BART_CoreCap_00</v>
      </c>
    </row>
    <row r="140" spans="1:16" x14ac:dyDescent="0.25">
      <c r="A140" s="85" t="s">
        <v>597</v>
      </c>
      <c r="B140" s="88" t="s">
        <v>652</v>
      </c>
      <c r="C140" s="85" t="s">
        <v>658</v>
      </c>
      <c r="D140" s="85" t="s">
        <v>250</v>
      </c>
      <c r="E140" s="85" t="s">
        <v>616</v>
      </c>
      <c r="F140" s="23" t="str">
        <f t="shared" si="71"/>
        <v>2050_TM151_PPA_RT_07_2306_Dumbarton_Rail_02</v>
      </c>
      <c r="G140" s="84">
        <f t="shared" si="72"/>
        <v>2306</v>
      </c>
      <c r="H140" s="23" t="str">
        <f t="shared" si="73"/>
        <v>2306_02_RT</v>
      </c>
      <c r="I140" s="23" t="str">
        <f>VLOOKUP(G140,'PPA IDs'!$A$2:$B$150,2,0)</f>
        <v>Dumbarton Rail (Redwood City to Union City)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com</v>
      </c>
      <c r="M140" s="23" t="str">
        <f t="shared" si="74"/>
        <v>RTFF</v>
      </c>
      <c r="N140" s="23" t="str">
        <f t="shared" si="75"/>
        <v>2050_TM151_PPA_RT_07</v>
      </c>
      <c r="O140" s="23" t="str">
        <f>VLOOKUP($G140,'PPA IDs'!$A$2:$M$95,12,0)</f>
        <v>scenario-baseline</v>
      </c>
      <c r="P140" s="23" t="str">
        <f t="shared" si="76"/>
        <v>2306_Dumbarton_Rail\2050_TM151_PPA_RT_07_2306_Dumbarton_Rail_02</v>
      </c>
    </row>
    <row r="141" spans="1:16" x14ac:dyDescent="0.25">
      <c r="A141" s="85" t="s">
        <v>597</v>
      </c>
      <c r="B141" s="88" t="s">
        <v>652</v>
      </c>
      <c r="C141" s="85" t="s">
        <v>658</v>
      </c>
      <c r="D141" s="85" t="s">
        <v>249</v>
      </c>
      <c r="E141" s="88" t="s">
        <v>618</v>
      </c>
      <c r="F141" s="23" t="str">
        <f t="shared" si="71"/>
        <v>2050_TM151_PPA_CG_07_2306_Dumbarton_Rail_01</v>
      </c>
      <c r="G141" s="84">
        <f t="shared" si="72"/>
        <v>2306</v>
      </c>
      <c r="H141" s="23" t="str">
        <f t="shared" si="73"/>
        <v>2306_01_CG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74"/>
        <v>CAG</v>
      </c>
      <c r="N141" s="23" t="str">
        <f t="shared" si="75"/>
        <v>2050_TM151_PPA_CG_07</v>
      </c>
      <c r="O141" s="23" t="str">
        <f>VLOOKUP($G141,'PPA IDs'!$A$2:$M$95,12,0)</f>
        <v>scenario-baseline</v>
      </c>
      <c r="P141" s="23" t="str">
        <f t="shared" si="76"/>
        <v>2306_Dumbarton_Rail\2050_TM151_PPA_CG_07_2306_Dumbarton_Rail_01</v>
      </c>
    </row>
    <row r="142" spans="1:16" x14ac:dyDescent="0.25">
      <c r="A142" s="85" t="s">
        <v>597</v>
      </c>
      <c r="B142" s="88" t="s">
        <v>652</v>
      </c>
      <c r="C142" s="85" t="s">
        <v>658</v>
      </c>
      <c r="D142" s="85" t="s">
        <v>251</v>
      </c>
      <c r="E142" s="85" t="s">
        <v>616</v>
      </c>
      <c r="F142" s="23" t="str">
        <f t="shared" si="71"/>
        <v>2050_TM151_PPA_BF_07_2306_Dumbarton_Rail_02</v>
      </c>
      <c r="G142" s="84">
        <f t="shared" si="72"/>
        <v>2306</v>
      </c>
      <c r="H142" s="23" t="str">
        <f t="shared" si="73"/>
        <v>2306_02_BF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74"/>
        <v>BTTF</v>
      </c>
      <c r="N142" s="23" t="str">
        <f t="shared" si="75"/>
        <v>2050_TM151_PPA_BF_07</v>
      </c>
      <c r="O142" s="23" t="str">
        <f>VLOOKUP($G142,'PPA IDs'!$A$2:$M$95,12,0)</f>
        <v>scenario-baseline</v>
      </c>
      <c r="P142" s="23" t="str">
        <f t="shared" si="76"/>
        <v>2306_Dumbarton_Rail\2050_TM151_PPA_BF_07_2306_Dumbarton_Rail_02</v>
      </c>
    </row>
    <row r="143" spans="1:16" x14ac:dyDescent="0.25">
      <c r="A143" s="85" t="s">
        <v>597</v>
      </c>
      <c r="B143" s="88" t="s">
        <v>652</v>
      </c>
      <c r="C143" s="85" t="s">
        <v>657</v>
      </c>
      <c r="D143" s="85" t="s">
        <v>250</v>
      </c>
      <c r="E143" s="85" t="s">
        <v>596</v>
      </c>
      <c r="F143" s="23" t="str">
        <f t="shared" si="71"/>
        <v>2050_TM151_PPA_RT_07_2308_Valley_Link_00</v>
      </c>
      <c r="G143" s="84">
        <f t="shared" si="72"/>
        <v>2308</v>
      </c>
      <c r="H143" s="23" t="str">
        <f t="shared" si="73"/>
        <v>2308_00_RT</v>
      </c>
      <c r="I143" s="23" t="str">
        <f>VLOOKUP(G143,'PPA IDs'!$A$2:$B$150,2,0)</f>
        <v>Valley Link (Dublin to San Joaquin Valley)</v>
      </c>
      <c r="J143" s="23" t="str">
        <f>VLOOKUP($G143,'PPA IDs'!$A$2:$K$95,9,0)</f>
        <v>ala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74"/>
        <v>RTFF</v>
      </c>
      <c r="N143" s="23" t="str">
        <f t="shared" si="75"/>
        <v>2050_TM151_PPA_RT_07</v>
      </c>
      <c r="O143" s="23" t="str">
        <f>VLOOKUP($G143,'PPA IDs'!$A$2:$M$95,12,0)</f>
        <v>scenario-baseline</v>
      </c>
      <c r="P143" s="23" t="str">
        <f t="shared" si="76"/>
        <v>2308_Valley_Link\2050_TM151_PPA_RT_07_2308_Valley_Link_00</v>
      </c>
    </row>
    <row r="144" spans="1:16" x14ac:dyDescent="0.25">
      <c r="A144" s="85" t="s">
        <v>597</v>
      </c>
      <c r="B144" s="88" t="s">
        <v>652</v>
      </c>
      <c r="C144" s="85" t="s">
        <v>657</v>
      </c>
      <c r="D144" s="85" t="s">
        <v>249</v>
      </c>
      <c r="E144" s="85" t="s">
        <v>596</v>
      </c>
      <c r="F144" s="23" t="str">
        <f t="shared" si="71"/>
        <v>2050_TM151_PPA_CG_07_2308_Valley_Link_00</v>
      </c>
      <c r="G144" s="84">
        <f t="shared" si="72"/>
        <v>2308</v>
      </c>
      <c r="H144" s="23" t="str">
        <f t="shared" si="73"/>
        <v>2308_00_CG</v>
      </c>
      <c r="I144" s="23" t="str">
        <f>VLOOKUP(G144,'PPA IDs'!$A$2:$B$150,2,0)</f>
        <v>Valley Link (Dublin to San Joaquin Valley)</v>
      </c>
      <c r="J144" s="23" t="str">
        <f>VLOOKUP($G144,'PPA IDs'!$A$2:$K$95,9,0)</f>
        <v>ala</v>
      </c>
      <c r="K144" s="23" t="str">
        <f>VLOOKUP($G144,'PPA IDs'!$A$2:$K$95,10,0)</f>
        <v>transit</v>
      </c>
      <c r="L144" s="23" t="str">
        <f>VLOOKUP($G144,'PPA IDs'!$A$2:$K$95,11,0)</f>
        <v>com</v>
      </c>
      <c r="M144" s="23" t="str">
        <f t="shared" si="74"/>
        <v>CAG</v>
      </c>
      <c r="N144" s="23" t="str">
        <f t="shared" si="75"/>
        <v>2050_TM151_PPA_CG_07</v>
      </c>
      <c r="O144" s="23" t="str">
        <f>VLOOKUP($G144,'PPA IDs'!$A$2:$M$95,12,0)</f>
        <v>scenario-baseline</v>
      </c>
      <c r="P144" s="23" t="str">
        <f t="shared" si="76"/>
        <v>2308_Valley_Link\2050_TM151_PPA_CG_07_2308_Valley_Link_00</v>
      </c>
    </row>
    <row r="145" spans="1:16" x14ac:dyDescent="0.25">
      <c r="A145" s="85" t="s">
        <v>597</v>
      </c>
      <c r="B145" s="88" t="s">
        <v>652</v>
      </c>
      <c r="C145" s="85" t="s">
        <v>657</v>
      </c>
      <c r="D145" s="85" t="s">
        <v>251</v>
      </c>
      <c r="E145" s="85" t="s">
        <v>596</v>
      </c>
      <c r="F145" s="23" t="str">
        <f t="shared" si="71"/>
        <v>2050_TM151_PPA_BF_07_2308_Valley_Link_00</v>
      </c>
      <c r="G145" s="84">
        <f t="shared" si="72"/>
        <v>2308</v>
      </c>
      <c r="H145" s="23" t="str">
        <f t="shared" si="73"/>
        <v>2308_00_BF</v>
      </c>
      <c r="I145" s="23" t="str">
        <f>VLOOKUP(G145,'PPA IDs'!$A$2:$B$150,2,0)</f>
        <v>Valley Link (Dublin to San Joaquin Valley)</v>
      </c>
      <c r="J145" s="23" t="str">
        <f>VLOOKUP($G145,'PPA IDs'!$A$2:$K$95,9,0)</f>
        <v>ala</v>
      </c>
      <c r="K145" s="23" t="str">
        <f>VLOOKUP($G145,'PPA IDs'!$A$2:$K$95,10,0)</f>
        <v>transit</v>
      </c>
      <c r="L145" s="23" t="str">
        <f>VLOOKUP($G145,'PPA IDs'!$A$2:$K$95,11,0)</f>
        <v>com</v>
      </c>
      <c r="M145" s="23" t="str">
        <f t="shared" si="74"/>
        <v>BTTF</v>
      </c>
      <c r="N145" s="23" t="str">
        <f t="shared" si="75"/>
        <v>2050_TM151_PPA_BF_07</v>
      </c>
      <c r="O145" s="23" t="str">
        <f>VLOOKUP($G145,'PPA IDs'!$A$2:$M$95,12,0)</f>
        <v>scenario-baseline</v>
      </c>
      <c r="P145" s="23" t="str">
        <f t="shared" si="76"/>
        <v>2308_Valley_Link\2050_TM151_PPA_BF_07_2308_Valley_Link_00</v>
      </c>
    </row>
    <row r="146" spans="1:16" x14ac:dyDescent="0.25">
      <c r="A146" s="87" t="s">
        <v>597</v>
      </c>
      <c r="B146" s="88" t="s">
        <v>652</v>
      </c>
      <c r="C146" s="87" t="s">
        <v>585</v>
      </c>
      <c r="D146" s="87" t="s">
        <v>250</v>
      </c>
      <c r="E146" s="85" t="s">
        <v>596</v>
      </c>
      <c r="F146" s="23" t="str">
        <f t="shared" si="71"/>
        <v>2050_TM151_PPA_RT_07_2205_BARTtoSV_Phase2_00</v>
      </c>
      <c r="G146" s="84">
        <f t="shared" si="72"/>
        <v>2205</v>
      </c>
      <c r="H146" s="23" t="str">
        <f t="shared" si="73"/>
        <v>2205_00_RT</v>
      </c>
      <c r="I146" s="23" t="str">
        <f>VLOOKUP(G146,'PPA IDs'!$A$2:$B$150,2,0)</f>
        <v>BART to Silicon Valley (Phase 2)</v>
      </c>
      <c r="J146" s="23" t="str">
        <f>VLOOKUP($G146,'PPA IDs'!$A$2:$K$95,9,0)</f>
        <v>scl</v>
      </c>
      <c r="K146" s="23" t="str">
        <f>VLOOKUP($G146,'PPA IDs'!$A$2:$K$95,10,0)</f>
        <v>transit</v>
      </c>
      <c r="L146" s="23" t="str">
        <f>VLOOKUP($G146,'PPA IDs'!$A$2:$K$95,11,0)</f>
        <v>hvy</v>
      </c>
      <c r="M146" s="23" t="str">
        <f t="shared" si="74"/>
        <v>RTFF</v>
      </c>
      <c r="N146" s="23" t="str">
        <f t="shared" si="75"/>
        <v>2050_TM151_PPA_RT_07</v>
      </c>
      <c r="O146" s="23" t="str">
        <f>VLOOKUP($G146,'PPA IDs'!$A$2:$M$95,12,0)</f>
        <v>scenario-baseline</v>
      </c>
      <c r="P146" s="23" t="str">
        <f t="shared" si="76"/>
        <v>2205_BARTtoSV_Phase2\2050_TM151_PPA_RT_07_2205_BARTtoSV_Phase2_00</v>
      </c>
    </row>
    <row r="147" spans="1:16" x14ac:dyDescent="0.25">
      <c r="A147" s="87" t="s">
        <v>597</v>
      </c>
      <c r="B147" s="88" t="s">
        <v>652</v>
      </c>
      <c r="C147" s="87" t="s">
        <v>585</v>
      </c>
      <c r="D147" s="87" t="s">
        <v>249</v>
      </c>
      <c r="E147" s="85" t="s">
        <v>596</v>
      </c>
      <c r="F147" s="23" t="str">
        <f t="shared" si="71"/>
        <v>2050_TM151_PPA_CG_07_2205_BARTtoSV_Phase2_00</v>
      </c>
      <c r="G147" s="84">
        <f t="shared" si="72"/>
        <v>2205</v>
      </c>
      <c r="H147" s="23" t="str">
        <f t="shared" si="73"/>
        <v>2205_00_CG</v>
      </c>
      <c r="I147" s="23" t="str">
        <f>VLOOKUP(G147,'PPA IDs'!$A$2:$B$150,2,0)</f>
        <v>BART to Silicon Valley (Phase 2)</v>
      </c>
      <c r="J147" s="23" t="str">
        <f>VLOOKUP($G147,'PPA IDs'!$A$2:$K$95,9,0)</f>
        <v>scl</v>
      </c>
      <c r="K147" s="23" t="str">
        <f>VLOOKUP($G147,'PPA IDs'!$A$2:$K$95,10,0)</f>
        <v>transit</v>
      </c>
      <c r="L147" s="23" t="str">
        <f>VLOOKUP($G147,'PPA IDs'!$A$2:$K$95,11,0)</f>
        <v>hvy</v>
      </c>
      <c r="M147" s="23" t="str">
        <f t="shared" si="74"/>
        <v>CAG</v>
      </c>
      <c r="N147" s="23" t="str">
        <f t="shared" si="75"/>
        <v>2050_TM151_PPA_CG_07</v>
      </c>
      <c r="O147" s="23" t="str">
        <f>VLOOKUP($G147,'PPA IDs'!$A$2:$M$95,12,0)</f>
        <v>scenario-baseline</v>
      </c>
      <c r="P147" s="23" t="str">
        <f t="shared" si="76"/>
        <v>2205_BARTtoSV_Phase2\2050_TM151_PPA_CG_07_2205_BARTtoSV_Phase2_00</v>
      </c>
    </row>
    <row r="148" spans="1:16" x14ac:dyDescent="0.25">
      <c r="A148" s="87" t="s">
        <v>597</v>
      </c>
      <c r="B148" s="88" t="s">
        <v>652</v>
      </c>
      <c r="C148" s="87" t="s">
        <v>585</v>
      </c>
      <c r="D148" s="87" t="s">
        <v>251</v>
      </c>
      <c r="E148" s="85" t="s">
        <v>596</v>
      </c>
      <c r="F148" s="23" t="str">
        <f t="shared" si="71"/>
        <v>2050_TM151_PPA_BF_07_2205_BARTtoSV_Phase2_00</v>
      </c>
      <c r="G148" s="84">
        <f t="shared" si="72"/>
        <v>2205</v>
      </c>
      <c r="H148" s="23" t="str">
        <f t="shared" si="73"/>
        <v>2205_00_BF</v>
      </c>
      <c r="I148" s="23" t="str">
        <f>VLOOKUP(G148,'PPA IDs'!$A$2:$B$150,2,0)</f>
        <v>BART to Silicon Valley (Phase 2)</v>
      </c>
      <c r="J148" s="23" t="str">
        <f>VLOOKUP($G148,'PPA IDs'!$A$2:$K$95,9,0)</f>
        <v>scl</v>
      </c>
      <c r="K148" s="23" t="str">
        <f>VLOOKUP($G148,'PPA IDs'!$A$2:$K$95,10,0)</f>
        <v>transit</v>
      </c>
      <c r="L148" s="23" t="str">
        <f>VLOOKUP($G148,'PPA IDs'!$A$2:$K$95,11,0)</f>
        <v>hvy</v>
      </c>
      <c r="M148" s="23" t="str">
        <f t="shared" si="74"/>
        <v>BTTF</v>
      </c>
      <c r="N148" s="23" t="str">
        <f t="shared" si="75"/>
        <v>2050_TM151_PPA_BF_07</v>
      </c>
      <c r="O148" s="23" t="str">
        <f>VLOOKUP($G148,'PPA IDs'!$A$2:$M$95,12,0)</f>
        <v>scenario-baseline</v>
      </c>
      <c r="P148" s="23" t="str">
        <f t="shared" si="76"/>
        <v>2205_BARTtoSV_Phase2\2050_TM151_PPA_BF_07_2205_BARTtoSV_Phase2_00</v>
      </c>
    </row>
  </sheetData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workbookViewId="0">
      <pane xSplit="4" ySplit="1" topLeftCell="E8" activePane="bottomRight" state="frozen"/>
      <selection pane="topRight"/>
      <selection pane="bottomLeft"/>
      <selection pane="bottomRight" activeCell="D41" sqref="D41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A34" s="93" t="str">
        <f>VLOOKUP(B34,'PPA IDs'!$A$2:$B$117,2,0)</f>
        <v>Dumbarton Rail (Redwood City to Union City)</v>
      </c>
      <c r="B34" s="49">
        <v>2306</v>
      </c>
      <c r="C34" s="46">
        <v>10</v>
      </c>
      <c r="D34" s="48">
        <v>6600000000</v>
      </c>
      <c r="E34" s="21">
        <f>E12/$D12*$D34</f>
        <v>0</v>
      </c>
      <c r="F34" s="21">
        <f t="shared" ref="F34:X34" si="5">F12/$D12*$D34</f>
        <v>0</v>
      </c>
      <c r="G34" s="21">
        <f t="shared" si="5"/>
        <v>0</v>
      </c>
      <c r="H34" s="21">
        <f t="shared" si="5"/>
        <v>0</v>
      </c>
      <c r="I34" s="21">
        <f t="shared" si="5"/>
        <v>0</v>
      </c>
      <c r="J34" s="21">
        <f t="shared" si="5"/>
        <v>0</v>
      </c>
      <c r="K34" s="21">
        <f t="shared" si="5"/>
        <v>2448796.9835991645</v>
      </c>
      <c r="L34" s="21">
        <f t="shared" si="5"/>
        <v>97951879.343966573</v>
      </c>
      <c r="M34" s="21">
        <f t="shared" si="5"/>
        <v>3604168386.2214642</v>
      </c>
      <c r="N34" s="21">
        <f t="shared" si="5"/>
        <v>396473434.83581442</v>
      </c>
      <c r="O34" s="21">
        <f t="shared" si="5"/>
        <v>34982814.051416628</v>
      </c>
      <c r="P34" s="21">
        <f t="shared" si="5"/>
        <v>1124487574.868736</v>
      </c>
      <c r="Q34" s="21">
        <f t="shared" si="5"/>
        <v>305011447.85843444</v>
      </c>
      <c r="R34" s="21">
        <f t="shared" si="5"/>
        <v>101450160.74910823</v>
      </c>
      <c r="S34" s="21">
        <f t="shared" si="5"/>
        <v>0</v>
      </c>
      <c r="T34" s="21">
        <f t="shared" si="5"/>
        <v>0</v>
      </c>
      <c r="U34" s="21">
        <f t="shared" si="5"/>
        <v>933025505.0874604</v>
      </c>
      <c r="V34" s="21">
        <f t="shared" si="5"/>
        <v>0</v>
      </c>
      <c r="W34" s="21">
        <f t="shared" si="5"/>
        <v>0</v>
      </c>
      <c r="X34" s="21">
        <f t="shared" si="5"/>
        <v>0</v>
      </c>
      <c r="Y34" s="48">
        <v>50000000</v>
      </c>
    </row>
    <row r="35" spans="1:25" x14ac:dyDescent="0.25">
      <c r="A35" s="93" t="str">
        <f>VLOOKUP(B35,'PPA IDs'!$A$2:$B$117,2,0)</f>
        <v>Valley Link (Dublin to San Joaquin Valley)</v>
      </c>
      <c r="B35" s="49">
        <v>2308</v>
      </c>
      <c r="C35" s="46">
        <v>3</v>
      </c>
      <c r="D35" s="48">
        <v>3750000000</v>
      </c>
      <c r="E35" s="21">
        <f>E19/$D19*$D35</f>
        <v>0</v>
      </c>
      <c r="F35" s="21">
        <f t="shared" ref="F35:X35" si="6">F19/$D19*$D35</f>
        <v>0</v>
      </c>
      <c r="G35" s="21">
        <f t="shared" si="6"/>
        <v>0</v>
      </c>
      <c r="H35" s="21">
        <f t="shared" si="6"/>
        <v>0</v>
      </c>
      <c r="I35" s="21">
        <f t="shared" si="6"/>
        <v>0</v>
      </c>
      <c r="J35" s="21">
        <f t="shared" si="6"/>
        <v>0</v>
      </c>
      <c r="K35" s="21">
        <f t="shared" si="6"/>
        <v>0</v>
      </c>
      <c r="L35" s="21">
        <f t="shared" si="6"/>
        <v>816679920.90316641</v>
      </c>
      <c r="M35" s="21">
        <f t="shared" si="6"/>
        <v>1133215565.8395212</v>
      </c>
      <c r="N35" s="21">
        <f t="shared" si="6"/>
        <v>194274691.84983987</v>
      </c>
      <c r="O35" s="21">
        <f t="shared" si="6"/>
        <v>629581247.46699739</v>
      </c>
      <c r="P35" s="21">
        <f t="shared" si="6"/>
        <v>154153603.91039765</v>
      </c>
      <c r="Q35" s="21">
        <f t="shared" si="6"/>
        <v>225523823.11059535</v>
      </c>
      <c r="R35" s="21">
        <f t="shared" si="6"/>
        <v>216637356.10868949</v>
      </c>
      <c r="S35" s="21">
        <f t="shared" si="6"/>
        <v>0</v>
      </c>
      <c r="T35" s="21">
        <f t="shared" si="6"/>
        <v>0</v>
      </c>
      <c r="U35" s="21">
        <f t="shared" si="6"/>
        <v>0</v>
      </c>
      <c r="V35" s="21">
        <f t="shared" si="6"/>
        <v>379933790.8107928</v>
      </c>
      <c r="W35" s="21">
        <f t="shared" si="6"/>
        <v>0</v>
      </c>
      <c r="X35" s="21">
        <f t="shared" si="6"/>
        <v>0</v>
      </c>
      <c r="Y35" s="48">
        <v>32000000</v>
      </c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2019-06-26T17:06:15Z</dcterms:modified>
</cp:coreProperties>
</file>