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pplication\Model One\RTP2021\Blueprint\2050_TM152_FBP_PlusCrossing_12\OUTPUT\QAQC\"/>
    </mc:Choice>
  </mc:AlternateContent>
  <bookViews>
    <workbookView xWindow="0" yWindow="0" windowWidth="225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 s="1"/>
  <c r="F17" i="1"/>
  <c r="F20" i="1" s="1"/>
  <c r="F16" i="1"/>
  <c r="G4" i="1"/>
  <c r="G5" i="1"/>
  <c r="G6" i="1"/>
  <c r="G7" i="1"/>
  <c r="G26" i="1" s="1"/>
  <c r="G8" i="1"/>
  <c r="G9" i="1"/>
  <c r="G10" i="1"/>
  <c r="G11" i="1"/>
  <c r="G27" i="1" s="1"/>
  <c r="G12" i="1"/>
  <c r="G13" i="1"/>
  <c r="G3" i="1"/>
  <c r="G24" i="1"/>
  <c r="G28" i="1"/>
  <c r="G25" i="1"/>
  <c r="E28" i="1" l="1"/>
  <c r="E24" i="1"/>
  <c r="H6" i="1"/>
  <c r="H5" i="1"/>
  <c r="H8" i="1"/>
  <c r="H4" i="1"/>
  <c r="H10" i="1"/>
  <c r="H7" i="1"/>
  <c r="H13" i="1"/>
  <c r="H12" i="1"/>
  <c r="H9" i="1"/>
  <c r="H3" i="1"/>
  <c r="H11" i="1"/>
  <c r="H18" i="1" l="1"/>
  <c r="H17" i="1"/>
  <c r="H16" i="1"/>
  <c r="I3" i="1" s="1"/>
  <c r="I24" i="1" s="1"/>
  <c r="J24" i="1" s="1"/>
  <c r="E26" i="1"/>
  <c r="E25" i="1"/>
  <c r="E27" i="1"/>
  <c r="H19" i="1" l="1"/>
  <c r="H20" i="1"/>
  <c r="I8" i="1"/>
  <c r="I6" i="1"/>
  <c r="I4" i="1"/>
  <c r="I9" i="1"/>
  <c r="I13" i="1"/>
  <c r="I28" i="1" s="1"/>
  <c r="J28" i="1" s="1"/>
  <c r="I11" i="1"/>
  <c r="I12" i="1"/>
  <c r="I7" i="1"/>
  <c r="I10" i="1"/>
  <c r="I5" i="1"/>
  <c r="D17" i="1"/>
  <c r="D18" i="1"/>
  <c r="D16" i="1"/>
  <c r="I25" i="1" l="1"/>
  <c r="J25" i="1" s="1"/>
  <c r="I27" i="1"/>
  <c r="J27" i="1" s="1"/>
  <c r="I26" i="1"/>
  <c r="J26" i="1" s="1"/>
  <c r="D19" i="1"/>
  <c r="D20" i="1"/>
</calcChain>
</file>

<file path=xl/sharedStrings.xml><?xml version="1.0" encoding="utf-8"?>
<sst xmlns="http://schemas.openxmlformats.org/spreadsheetml/2006/main" count="40" uniqueCount="40">
  <si>
    <t>nAVs</t>
  </si>
  <si>
    <t>ncars</t>
  </si>
  <si>
    <t>carown_labels</t>
  </si>
  <si>
    <t>Alt01 0 car</t>
  </si>
  <si>
    <t>Alt02 1 car - 1HV</t>
  </si>
  <si>
    <t>Alt03 1 car - 1AV</t>
  </si>
  <si>
    <t>Alt04 2 cars - 2HVs</t>
  </si>
  <si>
    <t>Alt05 2 cars - 2AVs</t>
  </si>
  <si>
    <t>Alt06 2 cars - 1HV1AV</t>
  </si>
  <si>
    <t>Alt07 3 cars - 3HVs</t>
  </si>
  <si>
    <t>Alt08 3 cars - 3AVs</t>
  </si>
  <si>
    <t>Alt09 3 cars - 2HVs1AV</t>
  </si>
  <si>
    <t>Alt10 3 cars - 1HV2AVs</t>
  </si>
  <si>
    <t>Alt11 4 cars - 4HVs</t>
  </si>
  <si>
    <t>Results</t>
  </si>
  <si>
    <t>total hhlds</t>
  </si>
  <si>
    <t>total cars</t>
  </si>
  <si>
    <t>total Avs</t>
  </si>
  <si>
    <t>%Avs</t>
  </si>
  <si>
    <t>ncar per hhld</t>
  </si>
  <si>
    <t>0 car</t>
  </si>
  <si>
    <t>1 car</t>
  </si>
  <si>
    <t>2 cars</t>
  </si>
  <si>
    <t>3 cars</t>
  </si>
  <si>
    <t>4 plus cars</t>
  </si>
  <si>
    <t>nhhld</t>
  </si>
  <si>
    <t>share</t>
  </si>
  <si>
    <t>Notes:</t>
  </si>
  <si>
    <t>More details about the 2050 targets in travel-model-one-mastermodel-files\model\AutoOwnership.xls</t>
  </si>
  <si>
    <t>Users will need to open carown_summary.csv open, and Cell F3 to F13 will be automatically filled (using values from the local version of carown_summary.csv)</t>
  </si>
  <si>
    <t>If carown_summary.csv is not opened, Cell F3 to F13 will display #REF!</t>
  </si>
  <si>
    <t>Car ownership level for the upper nest</t>
  </si>
  <si>
    <t>Blueprint 2050 - target share (old)</t>
  </si>
  <si>
    <t>shifts</t>
  </si>
  <si>
    <t>Blueprint 2050 - target nhhld (old)</t>
  </si>
  <si>
    <t>Blueprint 2050 - target share (new)</t>
  </si>
  <si>
    <t>OLD</t>
  </si>
  <si>
    <t>NEW</t>
  </si>
  <si>
    <t>MODEL RUN</t>
  </si>
  <si>
    <t>Blueprint 2050 - target nhhld (new), from 2050_TM152_FBP_PlusCrossing_08_AV0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</si>
</sst>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 applyFill="1"/>
    <xf numFmtId="2" fontId="0" fillId="0" borderId="0" xfId="1" applyNumberFormat="1" applyFont="1"/>
    <xf numFmtId="2" fontId="0" fillId="0" borderId="0" xfId="1" applyNumberFormat="1" applyFont="1" applyFill="1"/>
    <xf numFmtId="0" fontId="3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5" fillId="0" borderId="0" xfId="1" applyNumberFormat="1" applyFont="1" applyFill="1"/>
    <xf numFmtId="2" fontId="6" fillId="0" borderId="0" xfId="0" applyNumberFormat="1" applyFont="1"/>
    <xf numFmtId="0" fontId="4" fillId="0" borderId="0" xfId="0" applyFont="1"/>
    <xf numFmtId="0" fontId="5" fillId="0" borderId="0" xfId="0" applyFont="1"/>
    <xf numFmtId="2" fontId="0" fillId="0" borderId="0" xfId="0" applyNumberFormat="1" applyFont="1"/>
    <xf numFmtId="0" fontId="5" fillId="0" borderId="0" xfId="0" applyFont="1" applyFill="1" applyAlignment="1">
      <alignment wrapText="1"/>
    </xf>
    <xf numFmtId="1" fontId="0" fillId="0" borderId="0" xfId="0" applyNumberFormat="1" applyFont="1"/>
    <xf numFmtId="0" fontId="7" fillId="0" borderId="0" xfId="0" applyFont="1"/>
    <xf numFmtId="2" fontId="7" fillId="0" borderId="0" xfId="1" applyNumberFormat="1" applyFont="1"/>
    <xf numFmtId="0" fontId="7" fillId="0" borderId="0" xfId="0" applyFont="1" applyFill="1"/>
    <xf numFmtId="164" fontId="0" fillId="0" borderId="0" xfId="0" applyNumberFormat="1" applyFont="1"/>
    <xf numFmtId="164" fontId="0" fillId="0" borderId="0" xfId="0" applyNumberFormat="1" applyFont="1" applyFill="1"/>
    <xf numFmtId="4" fontId="0" fillId="0" borderId="0" xfId="0" applyNumberFormat="1" applyFont="1" applyAlignment="1">
      <alignment wrapText="1"/>
    </xf>
    <xf numFmtId="4" fontId="0" fillId="0" borderId="0" xfId="0" applyNumberFormat="1" applyFont="1" applyFill="1" applyAlignment="1">
      <alignment wrapText="1"/>
    </xf>
    <xf numFmtId="165" fontId="0" fillId="0" borderId="0" xfId="0" applyNumberFormat="1" applyFont="1"/>
    <xf numFmtId="165" fontId="0" fillId="0" borderId="0" xfId="0" applyNumberFormat="1" applyFont="1" applyFill="1"/>
    <xf numFmtId="0" fontId="2" fillId="0" borderId="0" xfId="0" applyFont="1" applyAlignment="1">
      <alignment wrapText="1"/>
    </xf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2" fontId="4" fillId="3" borderId="0" xfId="0" applyNumberFormat="1" applyFont="1" applyFill="1" applyAlignment="1">
      <alignment wrapText="1"/>
    </xf>
    <xf numFmtId="2" fontId="4" fillId="4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8" borderId="0" xfId="0" applyFont="1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9" fontId="0" fillId="8" borderId="0" xfId="1" applyFont="1" applyFill="1"/>
    <xf numFmtId="164" fontId="0" fillId="8" borderId="0" xfId="0" applyNumberFormat="1" applyFont="1" applyFill="1"/>
  </cellXfs>
  <cellStyles count="2">
    <cellStyle name="Normal" xfId="0" builtinId="0"/>
    <cellStyle name="Percent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2" workbookViewId="0">
      <selection activeCell="G14" sqref="G14"/>
    </sheetView>
  </sheetViews>
  <sheetFormatPr defaultRowHeight="14.25" x14ac:dyDescent="0.45"/>
  <cols>
    <col min="1" max="1" width="32.46484375" style="6" bestFit="1" customWidth="1"/>
    <col min="2" max="2" width="9.06640625" style="6"/>
    <col min="3" max="3" width="21.1328125" style="6" bestFit="1" customWidth="1"/>
    <col min="4" max="4" width="19.265625" style="6" bestFit="1" customWidth="1"/>
    <col min="5" max="7" width="10.59765625" style="6" customWidth="1"/>
    <col min="8" max="9" width="10.73046875" style="7" customWidth="1"/>
    <col min="10" max="197" width="9.06640625" style="6"/>
    <col min="198" max="198" width="21.1328125" style="6" bestFit="1" customWidth="1"/>
    <col min="199" max="199" width="19.265625" style="6" bestFit="1" customWidth="1"/>
    <col min="200" max="200" width="10.59765625" style="6" customWidth="1"/>
    <col min="201" max="215" width="10.73046875" style="6" customWidth="1"/>
    <col min="216" max="453" width="9.06640625" style="6"/>
    <col min="454" max="454" width="21.1328125" style="6" bestFit="1" customWidth="1"/>
    <col min="455" max="455" width="19.265625" style="6" bestFit="1" customWidth="1"/>
    <col min="456" max="456" width="10.59765625" style="6" customWidth="1"/>
    <col min="457" max="471" width="10.73046875" style="6" customWidth="1"/>
    <col min="472" max="709" width="9.06640625" style="6"/>
    <col min="710" max="710" width="21.1328125" style="6" bestFit="1" customWidth="1"/>
    <col min="711" max="711" width="19.265625" style="6" bestFit="1" customWidth="1"/>
    <col min="712" max="712" width="10.59765625" style="6" customWidth="1"/>
    <col min="713" max="727" width="10.73046875" style="6" customWidth="1"/>
    <col min="728" max="965" width="9.06640625" style="6"/>
    <col min="966" max="966" width="21.1328125" style="6" bestFit="1" customWidth="1"/>
    <col min="967" max="967" width="19.265625" style="6" bestFit="1" customWidth="1"/>
    <col min="968" max="968" width="10.59765625" style="6" customWidth="1"/>
    <col min="969" max="983" width="10.73046875" style="6" customWidth="1"/>
    <col min="984" max="1221" width="9.06640625" style="6"/>
    <col min="1222" max="1222" width="21.1328125" style="6" bestFit="1" customWidth="1"/>
    <col min="1223" max="1223" width="19.265625" style="6" bestFit="1" customWidth="1"/>
    <col min="1224" max="1224" width="10.59765625" style="6" customWidth="1"/>
    <col min="1225" max="1239" width="10.73046875" style="6" customWidth="1"/>
    <col min="1240" max="1477" width="9.06640625" style="6"/>
    <col min="1478" max="1478" width="21.1328125" style="6" bestFit="1" customWidth="1"/>
    <col min="1479" max="1479" width="19.265625" style="6" bestFit="1" customWidth="1"/>
    <col min="1480" max="1480" width="10.59765625" style="6" customWidth="1"/>
    <col min="1481" max="1495" width="10.73046875" style="6" customWidth="1"/>
    <col min="1496" max="1733" width="9.06640625" style="6"/>
    <col min="1734" max="1734" width="21.1328125" style="6" bestFit="1" customWidth="1"/>
    <col min="1735" max="1735" width="19.265625" style="6" bestFit="1" customWidth="1"/>
    <col min="1736" max="1736" width="10.59765625" style="6" customWidth="1"/>
    <col min="1737" max="1751" width="10.73046875" style="6" customWidth="1"/>
    <col min="1752" max="1989" width="9.06640625" style="6"/>
    <col min="1990" max="1990" width="21.1328125" style="6" bestFit="1" customWidth="1"/>
    <col min="1991" max="1991" width="19.265625" style="6" bestFit="1" customWidth="1"/>
    <col min="1992" max="1992" width="10.59765625" style="6" customWidth="1"/>
    <col min="1993" max="2007" width="10.73046875" style="6" customWidth="1"/>
    <col min="2008" max="2245" width="9.06640625" style="6"/>
    <col min="2246" max="2246" width="21.1328125" style="6" bestFit="1" customWidth="1"/>
    <col min="2247" max="2247" width="19.265625" style="6" bestFit="1" customWidth="1"/>
    <col min="2248" max="2248" width="10.59765625" style="6" customWidth="1"/>
    <col min="2249" max="2263" width="10.73046875" style="6" customWidth="1"/>
    <col min="2264" max="2501" width="9.06640625" style="6"/>
    <col min="2502" max="2502" width="21.1328125" style="6" bestFit="1" customWidth="1"/>
    <col min="2503" max="2503" width="19.265625" style="6" bestFit="1" customWidth="1"/>
    <col min="2504" max="2504" width="10.59765625" style="6" customWidth="1"/>
    <col min="2505" max="2519" width="10.73046875" style="6" customWidth="1"/>
    <col min="2520" max="2757" width="9.06640625" style="6"/>
    <col min="2758" max="2758" width="21.1328125" style="6" bestFit="1" customWidth="1"/>
    <col min="2759" max="2759" width="19.265625" style="6" bestFit="1" customWidth="1"/>
    <col min="2760" max="2760" width="10.59765625" style="6" customWidth="1"/>
    <col min="2761" max="2775" width="10.73046875" style="6" customWidth="1"/>
    <col min="2776" max="3013" width="9.06640625" style="6"/>
    <col min="3014" max="3014" width="21.1328125" style="6" bestFit="1" customWidth="1"/>
    <col min="3015" max="3015" width="19.265625" style="6" bestFit="1" customWidth="1"/>
    <col min="3016" max="3016" width="10.59765625" style="6" customWidth="1"/>
    <col min="3017" max="3031" width="10.73046875" style="6" customWidth="1"/>
    <col min="3032" max="3269" width="9.06640625" style="6"/>
    <col min="3270" max="3270" width="21.1328125" style="6" bestFit="1" customWidth="1"/>
    <col min="3271" max="3271" width="19.265625" style="6" bestFit="1" customWidth="1"/>
    <col min="3272" max="3272" width="10.59765625" style="6" customWidth="1"/>
    <col min="3273" max="3287" width="10.73046875" style="6" customWidth="1"/>
    <col min="3288" max="3525" width="9.06640625" style="6"/>
    <col min="3526" max="3526" width="21.1328125" style="6" bestFit="1" customWidth="1"/>
    <col min="3527" max="3527" width="19.265625" style="6" bestFit="1" customWidth="1"/>
    <col min="3528" max="3528" width="10.59765625" style="6" customWidth="1"/>
    <col min="3529" max="3543" width="10.73046875" style="6" customWidth="1"/>
    <col min="3544" max="3781" width="9.06640625" style="6"/>
    <col min="3782" max="3782" width="21.1328125" style="6" bestFit="1" customWidth="1"/>
    <col min="3783" max="3783" width="19.265625" style="6" bestFit="1" customWidth="1"/>
    <col min="3784" max="3784" width="10.59765625" style="6" customWidth="1"/>
    <col min="3785" max="3799" width="10.73046875" style="6" customWidth="1"/>
    <col min="3800" max="4037" width="9.06640625" style="6"/>
    <col min="4038" max="4038" width="21.1328125" style="6" bestFit="1" customWidth="1"/>
    <col min="4039" max="4039" width="19.265625" style="6" bestFit="1" customWidth="1"/>
    <col min="4040" max="4040" width="10.59765625" style="6" customWidth="1"/>
    <col min="4041" max="4055" width="10.73046875" style="6" customWidth="1"/>
    <col min="4056" max="4293" width="9.06640625" style="6"/>
    <col min="4294" max="4294" width="21.1328125" style="6" bestFit="1" customWidth="1"/>
    <col min="4295" max="4295" width="19.265625" style="6" bestFit="1" customWidth="1"/>
    <col min="4296" max="4296" width="10.59765625" style="6" customWidth="1"/>
    <col min="4297" max="4311" width="10.73046875" style="6" customWidth="1"/>
    <col min="4312" max="4549" width="9.06640625" style="6"/>
    <col min="4550" max="4550" width="21.1328125" style="6" bestFit="1" customWidth="1"/>
    <col min="4551" max="4551" width="19.265625" style="6" bestFit="1" customWidth="1"/>
    <col min="4552" max="4552" width="10.59765625" style="6" customWidth="1"/>
    <col min="4553" max="4567" width="10.73046875" style="6" customWidth="1"/>
    <col min="4568" max="4805" width="9.06640625" style="6"/>
    <col min="4806" max="4806" width="21.1328125" style="6" bestFit="1" customWidth="1"/>
    <col min="4807" max="4807" width="19.265625" style="6" bestFit="1" customWidth="1"/>
    <col min="4808" max="4808" width="10.59765625" style="6" customWidth="1"/>
    <col min="4809" max="4823" width="10.73046875" style="6" customWidth="1"/>
    <col min="4824" max="5061" width="9.06640625" style="6"/>
    <col min="5062" max="5062" width="21.1328125" style="6" bestFit="1" customWidth="1"/>
    <col min="5063" max="5063" width="19.265625" style="6" bestFit="1" customWidth="1"/>
    <col min="5064" max="5064" width="10.59765625" style="6" customWidth="1"/>
    <col min="5065" max="5079" width="10.73046875" style="6" customWidth="1"/>
    <col min="5080" max="5317" width="9.06640625" style="6"/>
    <col min="5318" max="5318" width="21.1328125" style="6" bestFit="1" customWidth="1"/>
    <col min="5319" max="5319" width="19.265625" style="6" bestFit="1" customWidth="1"/>
    <col min="5320" max="5320" width="10.59765625" style="6" customWidth="1"/>
    <col min="5321" max="5335" width="10.73046875" style="6" customWidth="1"/>
    <col min="5336" max="5573" width="9.06640625" style="6"/>
    <col min="5574" max="5574" width="21.1328125" style="6" bestFit="1" customWidth="1"/>
    <col min="5575" max="5575" width="19.265625" style="6" bestFit="1" customWidth="1"/>
    <col min="5576" max="5576" width="10.59765625" style="6" customWidth="1"/>
    <col min="5577" max="5591" width="10.73046875" style="6" customWidth="1"/>
    <col min="5592" max="5829" width="9.06640625" style="6"/>
    <col min="5830" max="5830" width="21.1328125" style="6" bestFit="1" customWidth="1"/>
    <col min="5831" max="5831" width="19.265625" style="6" bestFit="1" customWidth="1"/>
    <col min="5832" max="5832" width="10.59765625" style="6" customWidth="1"/>
    <col min="5833" max="5847" width="10.73046875" style="6" customWidth="1"/>
    <col min="5848" max="6085" width="9.06640625" style="6"/>
    <col min="6086" max="6086" width="21.1328125" style="6" bestFit="1" customWidth="1"/>
    <col min="6087" max="6087" width="19.265625" style="6" bestFit="1" customWidth="1"/>
    <col min="6088" max="6088" width="10.59765625" style="6" customWidth="1"/>
    <col min="6089" max="6103" width="10.73046875" style="6" customWidth="1"/>
    <col min="6104" max="6341" width="9.06640625" style="6"/>
    <col min="6342" max="6342" width="21.1328125" style="6" bestFit="1" customWidth="1"/>
    <col min="6343" max="6343" width="19.265625" style="6" bestFit="1" customWidth="1"/>
    <col min="6344" max="6344" width="10.59765625" style="6" customWidth="1"/>
    <col min="6345" max="6359" width="10.73046875" style="6" customWidth="1"/>
    <col min="6360" max="6597" width="9.06640625" style="6"/>
    <col min="6598" max="6598" width="21.1328125" style="6" bestFit="1" customWidth="1"/>
    <col min="6599" max="6599" width="19.265625" style="6" bestFit="1" customWidth="1"/>
    <col min="6600" max="6600" width="10.59765625" style="6" customWidth="1"/>
    <col min="6601" max="6615" width="10.73046875" style="6" customWidth="1"/>
    <col min="6616" max="6853" width="9.06640625" style="6"/>
    <col min="6854" max="6854" width="21.1328125" style="6" bestFit="1" customWidth="1"/>
    <col min="6855" max="6855" width="19.265625" style="6" bestFit="1" customWidth="1"/>
    <col min="6856" max="6856" width="10.59765625" style="6" customWidth="1"/>
    <col min="6857" max="6871" width="10.73046875" style="6" customWidth="1"/>
    <col min="6872" max="7109" width="9.06640625" style="6"/>
    <col min="7110" max="7110" width="21.1328125" style="6" bestFit="1" customWidth="1"/>
    <col min="7111" max="7111" width="19.265625" style="6" bestFit="1" customWidth="1"/>
    <col min="7112" max="7112" width="10.59765625" style="6" customWidth="1"/>
    <col min="7113" max="7127" width="10.73046875" style="6" customWidth="1"/>
    <col min="7128" max="7365" width="9.06640625" style="6"/>
    <col min="7366" max="7366" width="21.1328125" style="6" bestFit="1" customWidth="1"/>
    <col min="7367" max="7367" width="19.265625" style="6" bestFit="1" customWidth="1"/>
    <col min="7368" max="7368" width="10.59765625" style="6" customWidth="1"/>
    <col min="7369" max="7383" width="10.73046875" style="6" customWidth="1"/>
    <col min="7384" max="7621" width="9.06640625" style="6"/>
    <col min="7622" max="7622" width="21.1328125" style="6" bestFit="1" customWidth="1"/>
    <col min="7623" max="7623" width="19.265625" style="6" bestFit="1" customWidth="1"/>
    <col min="7624" max="7624" width="10.59765625" style="6" customWidth="1"/>
    <col min="7625" max="7639" width="10.73046875" style="6" customWidth="1"/>
    <col min="7640" max="7877" width="9.06640625" style="6"/>
    <col min="7878" max="7878" width="21.1328125" style="6" bestFit="1" customWidth="1"/>
    <col min="7879" max="7879" width="19.265625" style="6" bestFit="1" customWidth="1"/>
    <col min="7880" max="7880" width="10.59765625" style="6" customWidth="1"/>
    <col min="7881" max="7895" width="10.73046875" style="6" customWidth="1"/>
    <col min="7896" max="8133" width="9.06640625" style="6"/>
    <col min="8134" max="8134" width="21.1328125" style="6" bestFit="1" customWidth="1"/>
    <col min="8135" max="8135" width="19.265625" style="6" bestFit="1" customWidth="1"/>
    <col min="8136" max="8136" width="10.59765625" style="6" customWidth="1"/>
    <col min="8137" max="8151" width="10.73046875" style="6" customWidth="1"/>
    <col min="8152" max="8389" width="9.06640625" style="6"/>
    <col min="8390" max="8390" width="21.1328125" style="6" bestFit="1" customWidth="1"/>
    <col min="8391" max="8391" width="19.265625" style="6" bestFit="1" customWidth="1"/>
    <col min="8392" max="8392" width="10.59765625" style="6" customWidth="1"/>
    <col min="8393" max="8407" width="10.73046875" style="6" customWidth="1"/>
    <col min="8408" max="8645" width="9.06640625" style="6"/>
    <col min="8646" max="8646" width="21.1328125" style="6" bestFit="1" customWidth="1"/>
    <col min="8647" max="8647" width="19.265625" style="6" bestFit="1" customWidth="1"/>
    <col min="8648" max="8648" width="10.59765625" style="6" customWidth="1"/>
    <col min="8649" max="8663" width="10.73046875" style="6" customWidth="1"/>
    <col min="8664" max="8901" width="9.06640625" style="6"/>
    <col min="8902" max="8902" width="21.1328125" style="6" bestFit="1" customWidth="1"/>
    <col min="8903" max="8903" width="19.265625" style="6" bestFit="1" customWidth="1"/>
    <col min="8904" max="8904" width="10.59765625" style="6" customWidth="1"/>
    <col min="8905" max="8919" width="10.73046875" style="6" customWidth="1"/>
    <col min="8920" max="9157" width="9.06640625" style="6"/>
    <col min="9158" max="9158" width="21.1328125" style="6" bestFit="1" customWidth="1"/>
    <col min="9159" max="9159" width="19.265625" style="6" bestFit="1" customWidth="1"/>
    <col min="9160" max="9160" width="10.59765625" style="6" customWidth="1"/>
    <col min="9161" max="9175" width="10.73046875" style="6" customWidth="1"/>
    <col min="9176" max="9413" width="9.06640625" style="6"/>
    <col min="9414" max="9414" width="21.1328125" style="6" bestFit="1" customWidth="1"/>
    <col min="9415" max="9415" width="19.265625" style="6" bestFit="1" customWidth="1"/>
    <col min="9416" max="9416" width="10.59765625" style="6" customWidth="1"/>
    <col min="9417" max="9431" width="10.73046875" style="6" customWidth="1"/>
    <col min="9432" max="9669" width="9.06640625" style="6"/>
    <col min="9670" max="9670" width="21.1328125" style="6" bestFit="1" customWidth="1"/>
    <col min="9671" max="9671" width="19.265625" style="6" bestFit="1" customWidth="1"/>
    <col min="9672" max="9672" width="10.59765625" style="6" customWidth="1"/>
    <col min="9673" max="9687" width="10.73046875" style="6" customWidth="1"/>
    <col min="9688" max="9925" width="9.06640625" style="6"/>
    <col min="9926" max="9926" width="21.1328125" style="6" bestFit="1" customWidth="1"/>
    <col min="9927" max="9927" width="19.265625" style="6" bestFit="1" customWidth="1"/>
    <col min="9928" max="9928" width="10.59765625" style="6" customWidth="1"/>
    <col min="9929" max="9943" width="10.73046875" style="6" customWidth="1"/>
    <col min="9944" max="10181" width="9.06640625" style="6"/>
    <col min="10182" max="10182" width="21.1328125" style="6" bestFit="1" customWidth="1"/>
    <col min="10183" max="10183" width="19.265625" style="6" bestFit="1" customWidth="1"/>
    <col min="10184" max="10184" width="10.59765625" style="6" customWidth="1"/>
    <col min="10185" max="10199" width="10.73046875" style="6" customWidth="1"/>
    <col min="10200" max="10437" width="9.06640625" style="6"/>
    <col min="10438" max="10438" width="21.1328125" style="6" bestFit="1" customWidth="1"/>
    <col min="10439" max="10439" width="19.265625" style="6" bestFit="1" customWidth="1"/>
    <col min="10440" max="10440" width="10.59765625" style="6" customWidth="1"/>
    <col min="10441" max="10455" width="10.73046875" style="6" customWidth="1"/>
    <col min="10456" max="10693" width="9.06640625" style="6"/>
    <col min="10694" max="10694" width="21.1328125" style="6" bestFit="1" customWidth="1"/>
    <col min="10695" max="10695" width="19.265625" style="6" bestFit="1" customWidth="1"/>
    <col min="10696" max="10696" width="10.59765625" style="6" customWidth="1"/>
    <col min="10697" max="10711" width="10.73046875" style="6" customWidth="1"/>
    <col min="10712" max="10949" width="9.06640625" style="6"/>
    <col min="10950" max="10950" width="21.1328125" style="6" bestFit="1" customWidth="1"/>
    <col min="10951" max="10951" width="19.265625" style="6" bestFit="1" customWidth="1"/>
    <col min="10952" max="10952" width="10.59765625" style="6" customWidth="1"/>
    <col min="10953" max="10967" width="10.73046875" style="6" customWidth="1"/>
    <col min="10968" max="11205" width="9.06640625" style="6"/>
    <col min="11206" max="11206" width="21.1328125" style="6" bestFit="1" customWidth="1"/>
    <col min="11207" max="11207" width="19.265625" style="6" bestFit="1" customWidth="1"/>
    <col min="11208" max="11208" width="10.59765625" style="6" customWidth="1"/>
    <col min="11209" max="11223" width="10.73046875" style="6" customWidth="1"/>
    <col min="11224" max="11461" width="9.06640625" style="6"/>
    <col min="11462" max="11462" width="21.1328125" style="6" bestFit="1" customWidth="1"/>
    <col min="11463" max="11463" width="19.265625" style="6" bestFit="1" customWidth="1"/>
    <col min="11464" max="11464" width="10.59765625" style="6" customWidth="1"/>
    <col min="11465" max="11479" width="10.73046875" style="6" customWidth="1"/>
    <col min="11480" max="11717" width="9.06640625" style="6"/>
    <col min="11718" max="11718" width="21.1328125" style="6" bestFit="1" customWidth="1"/>
    <col min="11719" max="11719" width="19.265625" style="6" bestFit="1" customWidth="1"/>
    <col min="11720" max="11720" width="10.59765625" style="6" customWidth="1"/>
    <col min="11721" max="11735" width="10.73046875" style="6" customWidth="1"/>
    <col min="11736" max="11973" width="9.06640625" style="6"/>
    <col min="11974" max="11974" width="21.1328125" style="6" bestFit="1" customWidth="1"/>
    <col min="11975" max="11975" width="19.265625" style="6" bestFit="1" customWidth="1"/>
    <col min="11976" max="11976" width="10.59765625" style="6" customWidth="1"/>
    <col min="11977" max="11991" width="10.73046875" style="6" customWidth="1"/>
    <col min="11992" max="12229" width="9.06640625" style="6"/>
    <col min="12230" max="12230" width="21.1328125" style="6" bestFit="1" customWidth="1"/>
    <col min="12231" max="12231" width="19.265625" style="6" bestFit="1" customWidth="1"/>
    <col min="12232" max="12232" width="10.59765625" style="6" customWidth="1"/>
    <col min="12233" max="12247" width="10.73046875" style="6" customWidth="1"/>
    <col min="12248" max="12485" width="9.06640625" style="6"/>
    <col min="12486" max="12486" width="21.1328125" style="6" bestFit="1" customWidth="1"/>
    <col min="12487" max="12487" width="19.265625" style="6" bestFit="1" customWidth="1"/>
    <col min="12488" max="12488" width="10.59765625" style="6" customWidth="1"/>
    <col min="12489" max="12503" width="10.73046875" style="6" customWidth="1"/>
    <col min="12504" max="12741" width="9.06640625" style="6"/>
    <col min="12742" max="12742" width="21.1328125" style="6" bestFit="1" customWidth="1"/>
    <col min="12743" max="12743" width="19.265625" style="6" bestFit="1" customWidth="1"/>
    <col min="12744" max="12744" width="10.59765625" style="6" customWidth="1"/>
    <col min="12745" max="12759" width="10.73046875" style="6" customWidth="1"/>
    <col min="12760" max="12997" width="9.06640625" style="6"/>
    <col min="12998" max="12998" width="21.1328125" style="6" bestFit="1" customWidth="1"/>
    <col min="12999" max="12999" width="19.265625" style="6" bestFit="1" customWidth="1"/>
    <col min="13000" max="13000" width="10.59765625" style="6" customWidth="1"/>
    <col min="13001" max="13015" width="10.73046875" style="6" customWidth="1"/>
    <col min="13016" max="13253" width="9.06640625" style="6"/>
    <col min="13254" max="13254" width="21.1328125" style="6" bestFit="1" customWidth="1"/>
    <col min="13255" max="13255" width="19.265625" style="6" bestFit="1" customWidth="1"/>
    <col min="13256" max="13256" width="10.59765625" style="6" customWidth="1"/>
    <col min="13257" max="13271" width="10.73046875" style="6" customWidth="1"/>
    <col min="13272" max="13509" width="9.06640625" style="6"/>
    <col min="13510" max="13510" width="21.1328125" style="6" bestFit="1" customWidth="1"/>
    <col min="13511" max="13511" width="19.265625" style="6" bestFit="1" customWidth="1"/>
    <col min="13512" max="13512" width="10.59765625" style="6" customWidth="1"/>
    <col min="13513" max="13527" width="10.73046875" style="6" customWidth="1"/>
    <col min="13528" max="13765" width="9.06640625" style="6"/>
    <col min="13766" max="13766" width="21.1328125" style="6" bestFit="1" customWidth="1"/>
    <col min="13767" max="13767" width="19.265625" style="6" bestFit="1" customWidth="1"/>
    <col min="13768" max="13768" width="10.59765625" style="6" customWidth="1"/>
    <col min="13769" max="13783" width="10.73046875" style="6" customWidth="1"/>
    <col min="13784" max="14021" width="9.06640625" style="6"/>
    <col min="14022" max="14022" width="21.1328125" style="6" bestFit="1" customWidth="1"/>
    <col min="14023" max="14023" width="19.265625" style="6" bestFit="1" customWidth="1"/>
    <col min="14024" max="14024" width="10.59765625" style="6" customWidth="1"/>
    <col min="14025" max="14039" width="10.73046875" style="6" customWidth="1"/>
    <col min="14040" max="14277" width="9.06640625" style="6"/>
    <col min="14278" max="14278" width="21.1328125" style="6" bestFit="1" customWidth="1"/>
    <col min="14279" max="14279" width="19.265625" style="6" bestFit="1" customWidth="1"/>
    <col min="14280" max="14280" width="10.59765625" style="6" customWidth="1"/>
    <col min="14281" max="14295" width="10.73046875" style="6" customWidth="1"/>
    <col min="14296" max="14533" width="9.06640625" style="6"/>
    <col min="14534" max="14534" width="21.1328125" style="6" bestFit="1" customWidth="1"/>
    <col min="14535" max="14535" width="19.265625" style="6" bestFit="1" customWidth="1"/>
    <col min="14536" max="14536" width="10.59765625" style="6" customWidth="1"/>
    <col min="14537" max="14551" width="10.73046875" style="6" customWidth="1"/>
    <col min="14552" max="14789" width="9.06640625" style="6"/>
    <col min="14790" max="14790" width="21.1328125" style="6" bestFit="1" customWidth="1"/>
    <col min="14791" max="14791" width="19.265625" style="6" bestFit="1" customWidth="1"/>
    <col min="14792" max="14792" width="10.59765625" style="6" customWidth="1"/>
    <col min="14793" max="14807" width="10.73046875" style="6" customWidth="1"/>
    <col min="14808" max="15045" width="9.06640625" style="6"/>
    <col min="15046" max="15046" width="21.1328125" style="6" bestFit="1" customWidth="1"/>
    <col min="15047" max="15047" width="19.265625" style="6" bestFit="1" customWidth="1"/>
    <col min="15048" max="15048" width="10.59765625" style="6" customWidth="1"/>
    <col min="15049" max="15063" width="10.73046875" style="6" customWidth="1"/>
    <col min="15064" max="15301" width="9.06640625" style="6"/>
    <col min="15302" max="15302" width="21.1328125" style="6" bestFit="1" customWidth="1"/>
    <col min="15303" max="15303" width="19.265625" style="6" bestFit="1" customWidth="1"/>
    <col min="15304" max="15304" width="10.59765625" style="6" customWidth="1"/>
    <col min="15305" max="15319" width="10.73046875" style="6" customWidth="1"/>
    <col min="15320" max="15557" width="9.06640625" style="6"/>
    <col min="15558" max="15558" width="21.1328125" style="6" bestFit="1" customWidth="1"/>
    <col min="15559" max="15559" width="19.265625" style="6" bestFit="1" customWidth="1"/>
    <col min="15560" max="15560" width="10.59765625" style="6" customWidth="1"/>
    <col min="15561" max="15575" width="10.73046875" style="6" customWidth="1"/>
    <col min="15576" max="15813" width="9.06640625" style="6"/>
    <col min="15814" max="15814" width="21.1328125" style="6" bestFit="1" customWidth="1"/>
    <col min="15815" max="15815" width="19.265625" style="6" bestFit="1" customWidth="1"/>
    <col min="15816" max="15816" width="10.59765625" style="6" customWidth="1"/>
    <col min="15817" max="15831" width="10.73046875" style="6" customWidth="1"/>
    <col min="15832" max="16069" width="9.06640625" style="6"/>
    <col min="16070" max="16070" width="21.1328125" style="6" bestFit="1" customWidth="1"/>
    <col min="16071" max="16071" width="19.265625" style="6" bestFit="1" customWidth="1"/>
    <col min="16072" max="16072" width="10.59765625" style="6" customWidth="1"/>
    <col min="16073" max="16087" width="10.73046875" style="6" customWidth="1"/>
    <col min="16088" max="16384" width="9.06640625" style="6"/>
  </cols>
  <sheetData>
    <row r="1" spans="1:11" x14ac:dyDescent="0.45">
      <c r="D1" s="27" t="s">
        <v>36</v>
      </c>
      <c r="E1" s="27"/>
      <c r="F1" s="25" t="s">
        <v>37</v>
      </c>
      <c r="G1" s="25"/>
      <c r="H1" s="26" t="s">
        <v>38</v>
      </c>
      <c r="I1" s="26"/>
    </row>
    <row r="2" spans="1:11" ht="105.75" thickBot="1" x14ac:dyDescent="0.5">
      <c r="A2" s="5" t="s">
        <v>0</v>
      </c>
      <c r="B2" s="5" t="s">
        <v>1</v>
      </c>
      <c r="C2" s="5" t="s">
        <v>2</v>
      </c>
      <c r="D2" s="29" t="s">
        <v>34</v>
      </c>
      <c r="E2" s="29" t="s">
        <v>32</v>
      </c>
      <c r="F2" s="28" t="s">
        <v>39</v>
      </c>
      <c r="G2" s="28" t="s">
        <v>35</v>
      </c>
      <c r="H2" s="30" t="s">
        <v>25</v>
      </c>
      <c r="I2" s="30" t="s">
        <v>26</v>
      </c>
    </row>
    <row r="3" spans="1:11" x14ac:dyDescent="0.45">
      <c r="A3" s="6">
        <v>0</v>
      </c>
      <c r="B3" s="6">
        <v>0</v>
      </c>
      <c r="C3" s="7" t="s">
        <v>3</v>
      </c>
      <c r="D3" s="6">
        <v>326133</v>
      </c>
      <c r="E3" s="8">
        <v>0.15532739043525848</v>
      </c>
      <c r="F3">
        <v>352449</v>
      </c>
      <c r="G3" s="8">
        <f>F3/SUM(F$3:F$13)</f>
        <v>0.16856168576511774</v>
      </c>
      <c r="H3" s="32">
        <f ca="1">INDIRECT("'[carown_summary.csv]carown_summary'!b2")</f>
        <v>263660</v>
      </c>
      <c r="I3" s="1">
        <f ca="1">H3/H$16</f>
        <v>0.1260642016109213</v>
      </c>
      <c r="K3" s="4" t="s">
        <v>27</v>
      </c>
    </row>
    <row r="4" spans="1:11" x14ac:dyDescent="0.45">
      <c r="A4" s="6">
        <v>0</v>
      </c>
      <c r="B4" s="6">
        <v>1</v>
      </c>
      <c r="C4" s="7" t="s">
        <v>4</v>
      </c>
      <c r="D4" s="6">
        <v>366889.55612416414</v>
      </c>
      <c r="E4" s="8">
        <v>0.17473851873535251</v>
      </c>
      <c r="F4">
        <v>641171</v>
      </c>
      <c r="G4" s="8">
        <f t="shared" ref="G4:G13" si="0">F4/SUM(F$3:F$13)</f>
        <v>0.30664540011095592</v>
      </c>
      <c r="H4" s="33">
        <f ca="1">INDIRECT("'[carown_summary.csv]carown_summary'!b3")</f>
        <v>624486</v>
      </c>
      <c r="I4" s="1">
        <f t="shared" ref="I4:I13" ca="1" si="1">H4/H$16</f>
        <v>0.29858654709549343</v>
      </c>
      <c r="K4" s="6" t="s">
        <v>28</v>
      </c>
    </row>
    <row r="5" spans="1:11" x14ac:dyDescent="0.45">
      <c r="A5" s="6">
        <v>1</v>
      </c>
      <c r="B5" s="6">
        <v>1</v>
      </c>
      <c r="C5" s="7" t="s">
        <v>5</v>
      </c>
      <c r="D5" s="6">
        <v>281798.69522683602</v>
      </c>
      <c r="E5" s="8">
        <v>0.13421228749511752</v>
      </c>
      <c r="F5" s="8"/>
      <c r="G5" s="8">
        <f t="shared" si="0"/>
        <v>0</v>
      </c>
      <c r="H5" s="33">
        <f ca="1">INDIRECT("'[carown_summary.csv]carown_summary'!b4")</f>
        <v>57970</v>
      </c>
      <c r="I5" s="1">
        <f t="shared" ca="1" si="1"/>
        <v>2.7717294118884576E-2</v>
      </c>
    </row>
    <row r="6" spans="1:11" x14ac:dyDescent="0.45">
      <c r="A6" s="6">
        <v>0</v>
      </c>
      <c r="B6" s="6">
        <v>2</v>
      </c>
      <c r="C6" s="7" t="s">
        <v>6</v>
      </c>
      <c r="D6" s="6">
        <v>358998.98199425329</v>
      </c>
      <c r="E6" s="8">
        <v>0.17098047435273861</v>
      </c>
      <c r="F6">
        <v>700374</v>
      </c>
      <c r="G6" s="8">
        <f t="shared" si="0"/>
        <v>0.3349597306448836</v>
      </c>
      <c r="H6" s="33">
        <f ca="1">INDIRECT("'[carown_summary.csv]carown_summary'!b5")</f>
        <v>493406</v>
      </c>
      <c r="I6" s="1">
        <f t="shared" ca="1" si="1"/>
        <v>0.23591304505817429</v>
      </c>
      <c r="K6" s="6" t="s">
        <v>29</v>
      </c>
    </row>
    <row r="7" spans="1:11" x14ac:dyDescent="0.45">
      <c r="A7" s="6">
        <v>2</v>
      </c>
      <c r="B7" s="6">
        <v>2</v>
      </c>
      <c r="C7" s="7" t="s">
        <v>7</v>
      </c>
      <c r="D7" s="6">
        <v>149034.0819942533</v>
      </c>
      <c r="E7" s="8">
        <v>7.0980474352738618E-2</v>
      </c>
      <c r="F7" s="8"/>
      <c r="G7" s="8">
        <f t="shared" si="0"/>
        <v>0</v>
      </c>
      <c r="H7" s="33">
        <f ca="1">INDIRECT("'[carown_summary.csv]carown_summary'!b6")</f>
        <v>113631</v>
      </c>
      <c r="I7" s="1">
        <f t="shared" ca="1" si="1"/>
        <v>5.4330582163584148E-2</v>
      </c>
      <c r="K7" s="6" t="s">
        <v>30</v>
      </c>
    </row>
    <row r="8" spans="1:11" x14ac:dyDescent="0.45">
      <c r="A8" s="6">
        <v>1</v>
      </c>
      <c r="B8" s="6">
        <v>2</v>
      </c>
      <c r="C8" s="7" t="s">
        <v>8</v>
      </c>
      <c r="D8" s="6">
        <v>212023.55199425327</v>
      </c>
      <c r="E8" s="8">
        <v>0.10098047435273862</v>
      </c>
      <c r="F8" s="8"/>
      <c r="G8" s="8">
        <f t="shared" si="0"/>
        <v>0</v>
      </c>
      <c r="H8" s="33">
        <f ca="1">INDIRECT("'[carown_summary.csv]carown_summary'!b7")</f>
        <v>116426</v>
      </c>
      <c r="I8" s="1">
        <f t="shared" ca="1" si="1"/>
        <v>5.5666960239524853E-2</v>
      </c>
    </row>
    <row r="9" spans="1:11" x14ac:dyDescent="0.45">
      <c r="A9" s="6">
        <v>0</v>
      </c>
      <c r="B9" s="6">
        <v>3</v>
      </c>
      <c r="C9" s="7" t="s">
        <v>9</v>
      </c>
      <c r="D9" s="6">
        <v>131670.85453472409</v>
      </c>
      <c r="E9" s="8">
        <v>6.2710888598391482E-2</v>
      </c>
      <c r="F9">
        <v>260782</v>
      </c>
      <c r="G9" s="8">
        <f t="shared" si="0"/>
        <v>0.12472117536778068</v>
      </c>
      <c r="H9" s="33">
        <f ca="1">INDIRECT("'[carown_summary.csv]carown_summary'!b8")</f>
        <v>154452</v>
      </c>
      <c r="I9" s="1">
        <f t="shared" ca="1" si="1"/>
        <v>7.384839591599035E-2</v>
      </c>
    </row>
    <row r="10" spans="1:11" x14ac:dyDescent="0.45">
      <c r="A10" s="6">
        <v>3</v>
      </c>
      <c r="B10" s="6">
        <v>3</v>
      </c>
      <c r="C10" s="7" t="s">
        <v>10</v>
      </c>
      <c r="D10" s="6">
        <v>44008.260751689981</v>
      </c>
      <c r="E10" s="8">
        <v>2.0959817927515494E-2</v>
      </c>
      <c r="F10" s="8"/>
      <c r="G10" s="8">
        <f t="shared" si="0"/>
        <v>0</v>
      </c>
      <c r="H10" s="33">
        <f ca="1">INDIRECT("'[carown_summary.csv]carown_summary'!b9")</f>
        <v>59974</v>
      </c>
      <c r="I10" s="1">
        <f t="shared" ca="1" si="1"/>
        <v>2.8675470027358697E-2</v>
      </c>
    </row>
    <row r="11" spans="1:11" x14ac:dyDescent="0.45">
      <c r="A11" s="6">
        <v>1</v>
      </c>
      <c r="B11" s="6">
        <v>3</v>
      </c>
      <c r="C11" s="7" t="s">
        <v>11</v>
      </c>
      <c r="D11" s="6">
        <v>47582.372610895975</v>
      </c>
      <c r="E11" s="8">
        <v>2.2662060473391494E-2</v>
      </c>
      <c r="F11" s="8"/>
      <c r="G11" s="8">
        <f t="shared" si="0"/>
        <v>0</v>
      </c>
      <c r="H11" s="33">
        <f ca="1">INDIRECT("'[carown_summary.csv]carown_summary'!b10")</f>
        <v>64770</v>
      </c>
      <c r="I11" s="1">
        <f t="shared" ca="1" si="1"/>
        <v>3.0968589616700948E-2</v>
      </c>
    </row>
    <row r="12" spans="1:11" x14ac:dyDescent="0.45">
      <c r="A12" s="6">
        <v>2</v>
      </c>
      <c r="B12" s="6">
        <v>3</v>
      </c>
      <c r="C12" s="7" t="s">
        <v>12</v>
      </c>
      <c r="D12" s="6">
        <v>44008.260751689981</v>
      </c>
      <c r="E12" s="8">
        <v>2.0959817927515494E-2</v>
      </c>
      <c r="F12" s="8"/>
      <c r="G12" s="8">
        <f t="shared" si="0"/>
        <v>0</v>
      </c>
      <c r="H12" s="33">
        <f ca="1">INDIRECT("'[carown_summary.csv]carown_summary'!b11")</f>
        <v>36005</v>
      </c>
      <c r="I12" s="1">
        <f t="shared" ca="1" si="1"/>
        <v>1.7215131529246839E-2</v>
      </c>
    </row>
    <row r="13" spans="1:11" ht="14.65" thickBot="1" x14ac:dyDescent="0.5">
      <c r="A13" s="6">
        <v>0</v>
      </c>
      <c r="B13" s="6">
        <v>4.4000000000000004</v>
      </c>
      <c r="C13" s="7" t="s">
        <v>13</v>
      </c>
      <c r="D13" s="6">
        <v>137501</v>
      </c>
      <c r="E13" s="8">
        <v>6.5487612453319577E-2</v>
      </c>
      <c r="F13">
        <v>136144</v>
      </c>
      <c r="G13" s="8">
        <f t="shared" si="0"/>
        <v>6.5112008111262026E-2</v>
      </c>
      <c r="H13" s="34">
        <f ca="1">INDIRECT("'[carown_summary.csv]carown_summary'!b12")</f>
        <v>106694</v>
      </c>
      <c r="I13" s="1">
        <f t="shared" ca="1" si="1"/>
        <v>5.1013782624120596E-2</v>
      </c>
    </row>
    <row r="14" spans="1:11" x14ac:dyDescent="0.45">
      <c r="E14" s="9"/>
      <c r="F14" s="9"/>
      <c r="G14" s="9"/>
    </row>
    <row r="15" spans="1:11" x14ac:dyDescent="0.45">
      <c r="A15" s="10" t="s">
        <v>14</v>
      </c>
      <c r="C15" s="11"/>
      <c r="E15" s="12"/>
      <c r="F15" s="12"/>
      <c r="G15" s="12"/>
      <c r="H15" s="13"/>
    </row>
    <row r="16" spans="1:11" x14ac:dyDescent="0.45">
      <c r="C16" s="6" t="s">
        <v>15</v>
      </c>
      <c r="D16" s="14">
        <f>SUM(D3:D13)</f>
        <v>2099648.6159827597</v>
      </c>
      <c r="E16" s="12"/>
      <c r="F16" s="14">
        <f>SUM(F3:F13)</f>
        <v>2090920</v>
      </c>
      <c r="G16" s="12"/>
      <c r="H16" s="14">
        <f ca="1">SUM(H3:H13)</f>
        <v>2091474</v>
      </c>
    </row>
    <row r="17" spans="1:18" x14ac:dyDescent="0.45">
      <c r="C17" s="6" t="s">
        <v>16</v>
      </c>
      <c r="D17" s="14">
        <f>SUMPRODUCT($B$3:$B$13,D3:D13)</f>
        <v>3495615.1292635193</v>
      </c>
      <c r="E17" s="12"/>
      <c r="F17" s="14">
        <f>SUMPRODUCT($B$3:$B$13,F3:F13)</f>
        <v>3423298.6</v>
      </c>
      <c r="G17" s="12"/>
      <c r="H17" s="14">
        <f ca="1">SUMPRODUCT($B$3:$B$13,H3:H13)</f>
        <v>3544438.6</v>
      </c>
    </row>
    <row r="18" spans="1:18" x14ac:dyDescent="0.45">
      <c r="C18" s="6" t="s">
        <v>17</v>
      </c>
      <c r="D18" s="14">
        <f>SUMPRODUCT($A$3:$A$13,D3:D13)</f>
        <v>1059514.0875789418</v>
      </c>
      <c r="E18" s="12"/>
      <c r="F18" s="14">
        <f>SUMPRODUCT($A$3:$A$13,F3:F13)</f>
        <v>0</v>
      </c>
      <c r="G18" s="12"/>
      <c r="H18" s="14">
        <f ca="1">SUMPRODUCT($A$3:$A$13,H3:H13)</f>
        <v>718360</v>
      </c>
    </row>
    <row r="19" spans="1:18" x14ac:dyDescent="0.45">
      <c r="C19" s="31" t="s">
        <v>18</v>
      </c>
      <c r="D19" s="35">
        <f>D18/D17</f>
        <v>0.3030980380846926</v>
      </c>
      <c r="E19" s="31"/>
      <c r="F19" s="35">
        <f>F18/F17</f>
        <v>0</v>
      </c>
      <c r="G19" s="31"/>
      <c r="H19" s="35">
        <f ca="1">H18/H17</f>
        <v>0.20267243450062866</v>
      </c>
    </row>
    <row r="20" spans="1:18" x14ac:dyDescent="0.45">
      <c r="C20" s="11" t="s">
        <v>19</v>
      </c>
      <c r="D20" s="2">
        <f>D17/D16</f>
        <v>1.6648572064175438</v>
      </c>
      <c r="F20" s="2">
        <f>F17/F16</f>
        <v>1.6372212231936181</v>
      </c>
      <c r="H20" s="2">
        <f ca="1">H17/H16</f>
        <v>1.6947084209509657</v>
      </c>
    </row>
    <row r="21" spans="1:18" s="15" customFormat="1" x14ac:dyDescent="0.45">
      <c r="D21" s="16"/>
      <c r="H21" s="16"/>
      <c r="I21" s="17"/>
      <c r="K21" s="6"/>
      <c r="L21" s="6"/>
      <c r="M21" s="6"/>
      <c r="N21" s="6"/>
      <c r="O21" s="6"/>
      <c r="P21" s="6"/>
      <c r="Q21" s="6"/>
      <c r="R21" s="6"/>
    </row>
    <row r="22" spans="1:18" s="15" customFormat="1" x14ac:dyDescent="0.45">
      <c r="D22" s="16"/>
      <c r="H22" s="16"/>
      <c r="I22" s="17"/>
      <c r="K22" s="6"/>
      <c r="L22" s="6"/>
      <c r="M22" s="6"/>
      <c r="N22" s="6"/>
      <c r="O22" s="6"/>
      <c r="P22" s="6"/>
      <c r="Q22" s="6"/>
      <c r="R22" s="6"/>
    </row>
    <row r="23" spans="1:18" x14ac:dyDescent="0.45">
      <c r="C23" s="11"/>
      <c r="D23" s="2"/>
      <c r="F23" s="24"/>
      <c r="H23" s="3"/>
      <c r="J23" s="31" t="s">
        <v>33</v>
      </c>
    </row>
    <row r="24" spans="1:18" x14ac:dyDescent="0.45">
      <c r="A24" s="5" t="s">
        <v>31</v>
      </c>
      <c r="C24" s="11" t="s">
        <v>20</v>
      </c>
      <c r="E24" s="18">
        <f>E3</f>
        <v>0.15532739043525848</v>
      </c>
      <c r="F24"/>
      <c r="G24" s="18">
        <f>G3</f>
        <v>0.16856168576511774</v>
      </c>
      <c r="I24" s="19">
        <f ca="1">I3</f>
        <v>0.1260642016109213</v>
      </c>
      <c r="J24" s="36">
        <f ca="1">I24-G24</f>
        <v>-4.2497484154196435E-2</v>
      </c>
    </row>
    <row r="25" spans="1:18" x14ac:dyDescent="0.45">
      <c r="C25" s="11" t="s">
        <v>21</v>
      </c>
      <c r="E25" s="18">
        <f>SUM(E4:E5)</f>
        <v>0.30895080623047</v>
      </c>
      <c r="F25"/>
      <c r="G25" s="18">
        <f>SUM(G4:G5)</f>
        <v>0.30664540011095592</v>
      </c>
      <c r="I25" s="19">
        <f ca="1">SUM(I4:I5)</f>
        <v>0.326303841214378</v>
      </c>
      <c r="J25" s="36">
        <f t="shared" ref="J25:J28" ca="1" si="2">I25-G25</f>
        <v>1.9658441103422075E-2</v>
      </c>
    </row>
    <row r="26" spans="1:18" x14ac:dyDescent="0.45">
      <c r="C26" s="11" t="s">
        <v>22</v>
      </c>
      <c r="E26" s="18">
        <f>SUM(E6:E8)</f>
        <v>0.34294142305821584</v>
      </c>
      <c r="F26"/>
      <c r="G26" s="18">
        <f>SUM(G6:G8)</f>
        <v>0.3349597306448836</v>
      </c>
      <c r="I26" s="19">
        <f ca="1">SUM(I6:I8)</f>
        <v>0.34591058746128328</v>
      </c>
      <c r="J26" s="36">
        <f t="shared" ca="1" si="2"/>
        <v>1.0950856816399679E-2</v>
      </c>
    </row>
    <row r="27" spans="1:18" x14ac:dyDescent="0.45">
      <c r="C27" s="11" t="s">
        <v>23</v>
      </c>
      <c r="E27" s="18">
        <f>SUM(E9:E12)</f>
        <v>0.12729258492681395</v>
      </c>
      <c r="F27"/>
      <c r="G27" s="18">
        <f>SUM(G9:G12)</f>
        <v>0.12472117536778068</v>
      </c>
      <c r="I27" s="19">
        <f ca="1">SUM(I9:I12)</f>
        <v>0.15070758708929682</v>
      </c>
      <c r="J27" s="36">
        <f t="shared" ca="1" si="2"/>
        <v>2.5986411721516139E-2</v>
      </c>
    </row>
    <row r="28" spans="1:18" x14ac:dyDescent="0.45">
      <c r="C28" s="11" t="s">
        <v>24</v>
      </c>
      <c r="E28" s="18">
        <f>E13</f>
        <v>6.5487612453319577E-2</v>
      </c>
      <c r="F28"/>
      <c r="G28" s="18">
        <f>G13</f>
        <v>6.5112008111262026E-2</v>
      </c>
      <c r="I28" s="19">
        <f ca="1">I13</f>
        <v>5.1013782624120596E-2</v>
      </c>
      <c r="J28" s="36">
        <f t="shared" ca="1" si="2"/>
        <v>-1.409822548714143E-2</v>
      </c>
    </row>
    <row r="31" spans="1:18" x14ac:dyDescent="0.45">
      <c r="C31" s="11"/>
      <c r="D31" s="11"/>
    </row>
    <row r="32" spans="1:18" x14ac:dyDescent="0.45">
      <c r="C32" s="15"/>
      <c r="D32" s="15"/>
      <c r="E32" s="15"/>
      <c r="F32" s="15"/>
      <c r="G32" s="15"/>
      <c r="H32" s="17"/>
      <c r="I32" s="17"/>
    </row>
    <row r="33" spans="4:9" x14ac:dyDescent="0.45">
      <c r="E33" s="20"/>
      <c r="F33" s="20"/>
      <c r="G33" s="20"/>
      <c r="H33" s="21"/>
      <c r="I33" s="21"/>
    </row>
    <row r="34" spans="4:9" x14ac:dyDescent="0.45">
      <c r="D34" s="22"/>
      <c r="E34" s="22"/>
      <c r="F34" s="22"/>
      <c r="G34" s="22"/>
      <c r="H34" s="23"/>
      <c r="I34" s="23"/>
    </row>
    <row r="35" spans="4:9" x14ac:dyDescent="0.45">
      <c r="E35" s="22"/>
      <c r="F35" s="22"/>
      <c r="G35" s="22"/>
      <c r="H35" s="23"/>
      <c r="I35" s="2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Flavia Tsang</cp:lastModifiedBy>
  <dcterms:created xsi:type="dcterms:W3CDTF">2020-06-09T16:00:36Z</dcterms:created>
  <dcterms:modified xsi:type="dcterms:W3CDTF">2020-11-18T21:08:33Z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53402751-ba71-4f76-979a-06f5ed2c66a4</vt:lpwstr>
  </property>
</Properties>
</file>