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C18" i="7" l="1"/>
  <c r="A18" i="7"/>
  <c r="C27" i="7"/>
  <c r="D27" i="7"/>
  <c r="A27" i="7" l="1"/>
  <c r="N89" i="20" l="1"/>
  <c r="M89" i="20"/>
  <c r="G89" i="20"/>
  <c r="L89" i="20" s="1"/>
  <c r="F89" i="20"/>
  <c r="P89" i="20" s="1"/>
  <c r="N98" i="20"/>
  <c r="M98" i="20"/>
  <c r="G98" i="20"/>
  <c r="L98" i="20" s="1"/>
  <c r="F98" i="20"/>
  <c r="P98" i="20" s="1"/>
  <c r="N97" i="20"/>
  <c r="M97" i="20"/>
  <c r="G97" i="20"/>
  <c r="O97" i="20" s="1"/>
  <c r="F97" i="20"/>
  <c r="P97" i="20" s="1"/>
  <c r="I98" i="20" l="1"/>
  <c r="I89" i="20"/>
  <c r="J89" i="20"/>
  <c r="O89" i="20"/>
  <c r="K89" i="20"/>
  <c r="H89" i="20"/>
  <c r="J98" i="20"/>
  <c r="K98" i="20"/>
  <c r="O98" i="20"/>
  <c r="H98" i="20"/>
  <c r="H97" i="20"/>
  <c r="L97" i="20"/>
  <c r="I97" i="20"/>
  <c r="J97" i="20"/>
  <c r="K97" i="20"/>
  <c r="N55" i="20"/>
  <c r="M55" i="20"/>
  <c r="G55" i="20"/>
  <c r="L55" i="20" s="1"/>
  <c r="F55" i="20"/>
  <c r="P55" i="20" s="1"/>
  <c r="J55" i="20" l="1"/>
  <c r="K55" i="20"/>
  <c r="O55" i="20"/>
  <c r="I55" i="20"/>
  <c r="H55" i="20"/>
  <c r="N96" i="20"/>
  <c r="M96" i="20"/>
  <c r="G96" i="20"/>
  <c r="L96" i="20" s="1"/>
  <c r="F96" i="20"/>
  <c r="P96" i="20" s="1"/>
  <c r="I96" i="20" l="1"/>
  <c r="J96" i="20"/>
  <c r="K96" i="20"/>
  <c r="O96" i="20"/>
  <c r="H96" i="20"/>
  <c r="O100" i="20"/>
  <c r="N100" i="20"/>
  <c r="M100" i="20"/>
  <c r="L100" i="20"/>
  <c r="K100" i="20"/>
  <c r="J100" i="20"/>
  <c r="I100" i="20"/>
  <c r="H100" i="20"/>
  <c r="F100" i="20"/>
  <c r="P100" i="20" s="1"/>
  <c r="L99" i="20" l="1"/>
  <c r="F99" i="20"/>
  <c r="P99" i="20" s="1"/>
  <c r="N99" i="20"/>
  <c r="M99" i="20"/>
  <c r="J99" i="20" l="1"/>
  <c r="K99" i="20"/>
  <c r="O99" i="20"/>
  <c r="I99" i="20"/>
  <c r="H99" i="20"/>
  <c r="D33" i="7"/>
  <c r="C33" i="7"/>
  <c r="A33" i="7"/>
  <c r="N95" i="20"/>
  <c r="M95" i="20"/>
  <c r="I95" i="20"/>
  <c r="G95" i="20"/>
  <c r="L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O91" i="20" s="1"/>
  <c r="F91" i="20"/>
  <c r="P91" i="20" s="1"/>
  <c r="N90" i="20"/>
  <c r="M90" i="20"/>
  <c r="G90" i="20"/>
  <c r="O90" i="20" s="1"/>
  <c r="F90" i="20"/>
  <c r="P90" i="20" s="1"/>
  <c r="J95" i="20" l="1"/>
  <c r="J93" i="20"/>
  <c r="L93" i="20"/>
  <c r="H93" i="20"/>
  <c r="I93" i="20"/>
  <c r="H94" i="20"/>
  <c r="L94" i="20"/>
  <c r="I94" i="20"/>
  <c r="J94" i="20"/>
  <c r="K95" i="20"/>
  <c r="O95" i="20"/>
  <c r="K94" i="20"/>
  <c r="H95" i="20"/>
  <c r="K93" i="20"/>
  <c r="J91" i="20"/>
  <c r="I90" i="20"/>
  <c r="H91" i="20"/>
  <c r="L90" i="20"/>
  <c r="H90" i="20"/>
  <c r="L91" i="20"/>
  <c r="J90" i="20"/>
  <c r="I91" i="20"/>
  <c r="K92" i="20"/>
  <c r="O92" i="20"/>
  <c r="H92" i="20"/>
  <c r="L92" i="20"/>
  <c r="I92" i="20"/>
  <c r="K91" i="20"/>
  <c r="K90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8" i="20"/>
  <c r="M88" i="20"/>
  <c r="G88" i="20"/>
  <c r="O88" i="20" s="1"/>
  <c r="F88" i="20"/>
  <c r="P88" i="20" s="1"/>
  <c r="K88" i="20" l="1"/>
  <c r="H88" i="20"/>
  <c r="L88" i="20"/>
  <c r="I88" i="20"/>
  <c r="J88" i="20"/>
  <c r="D32" i="7" l="1"/>
  <c r="C30" i="7"/>
  <c r="C31" i="7"/>
  <c r="C32" i="7"/>
  <c r="D31" i="7"/>
  <c r="D30" i="7"/>
  <c r="A30" i="7"/>
  <c r="A31" i="7"/>
  <c r="A32" i="7"/>
  <c r="F84" i="20"/>
  <c r="P84" i="20" s="1"/>
  <c r="G84" i="20"/>
  <c r="J84" i="20" s="1"/>
  <c r="M84" i="20"/>
  <c r="N84" i="20"/>
  <c r="F85" i="20"/>
  <c r="P85" i="20" s="1"/>
  <c r="G85" i="20"/>
  <c r="H85" i="20" s="1"/>
  <c r="M85" i="20"/>
  <c r="N85" i="20"/>
  <c r="F86" i="20"/>
  <c r="P86" i="20" s="1"/>
  <c r="G86" i="20"/>
  <c r="J86" i="20" s="1"/>
  <c r="M86" i="20"/>
  <c r="N86" i="20"/>
  <c r="F87" i="20"/>
  <c r="P87" i="20" s="1"/>
  <c r="G87" i="20"/>
  <c r="H87" i="20" s="1"/>
  <c r="M87" i="20"/>
  <c r="N87" i="20"/>
  <c r="O84" i="20" l="1"/>
  <c r="K86" i="20"/>
  <c r="I84" i="20"/>
  <c r="O86" i="20"/>
  <c r="I86" i="20"/>
  <c r="K84" i="20"/>
  <c r="J87" i="20"/>
  <c r="L86" i="20"/>
  <c r="H86" i="20"/>
  <c r="J85" i="20"/>
  <c r="L84" i="20"/>
  <c r="H84" i="20"/>
  <c r="O87" i="20"/>
  <c r="K87" i="20"/>
  <c r="O85" i="20"/>
  <c r="K85" i="20"/>
  <c r="I87" i="20"/>
  <c r="I85" i="20"/>
  <c r="L87" i="20"/>
  <c r="L85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6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9" i="7" s="1"/>
  <c r="M29" i="28"/>
  <c r="N29" i="28"/>
  <c r="M30" i="28"/>
  <c r="N30" i="28"/>
  <c r="O30" i="28" s="1"/>
  <c r="C21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4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8" i="7" s="1"/>
  <c r="M60" i="28"/>
  <c r="N60" i="28"/>
  <c r="O60" i="28" s="1"/>
  <c r="C29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20" i="7" s="1"/>
  <c r="O27" i="28"/>
  <c r="O25" i="28"/>
  <c r="O23" i="28"/>
  <c r="C25" i="7" s="1"/>
  <c r="O21" i="28"/>
  <c r="O19" i="28"/>
  <c r="C22" i="7" s="1"/>
  <c r="O15" i="28"/>
  <c r="O11" i="28"/>
  <c r="O18" i="28"/>
  <c r="O14" i="28"/>
  <c r="O17" i="28"/>
  <c r="C23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8" i="7"/>
  <c r="A26" i="7"/>
  <c r="A25" i="7"/>
  <c r="A24" i="7"/>
  <c r="A23" i="7"/>
  <c r="A22" i="7"/>
  <c r="A21" i="7"/>
  <c r="A20" i="7"/>
  <c r="A19" i="7"/>
  <c r="A17" i="7"/>
  <c r="A16" i="7"/>
  <c r="A15" i="7"/>
  <c r="A14" i="7"/>
  <c r="A13" i="7"/>
  <c r="A12" i="7"/>
  <c r="A11" i="7"/>
  <c r="A10" i="7"/>
  <c r="A29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0" i="20"/>
  <c r="M70" i="20"/>
  <c r="G70" i="20"/>
  <c r="O70" i="20" s="1"/>
  <c r="F70" i="20"/>
  <c r="P70" i="20" s="1"/>
  <c r="N69" i="20"/>
  <c r="M69" i="20"/>
  <c r="G69" i="20"/>
  <c r="I69" i="20" s="1"/>
  <c r="F69" i="20"/>
  <c r="P69" i="20" s="1"/>
  <c r="N68" i="20"/>
  <c r="M68" i="20"/>
  <c r="L68" i="20"/>
  <c r="I68" i="20"/>
  <c r="G68" i="20"/>
  <c r="O68" i="20" s="1"/>
  <c r="F68" i="20"/>
  <c r="P68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I61" i="20" s="1"/>
  <c r="F61" i="20"/>
  <c r="P61" i="20" s="1"/>
  <c r="N60" i="20"/>
  <c r="M60" i="20"/>
  <c r="G60" i="20"/>
  <c r="O60" i="20" s="1"/>
  <c r="F60" i="20"/>
  <c r="P60" i="20" s="1"/>
  <c r="N59" i="20"/>
  <c r="M59" i="20"/>
  <c r="G59" i="20"/>
  <c r="I59" i="20" s="1"/>
  <c r="F59" i="20"/>
  <c r="P59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G71" i="20"/>
  <c r="O71" i="20" s="1"/>
  <c r="F71" i="20"/>
  <c r="P71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I79" i="20" s="1"/>
  <c r="F79" i="20"/>
  <c r="P79" i="20" s="1"/>
  <c r="N80" i="20"/>
  <c r="M80" i="20"/>
  <c r="G80" i="20"/>
  <c r="O80" i="20" s="1"/>
  <c r="F80" i="20"/>
  <c r="P80" i="20" s="1"/>
  <c r="F82" i="20"/>
  <c r="P82" i="20" s="1"/>
  <c r="G82" i="20"/>
  <c r="J82" i="20" s="1"/>
  <c r="M82" i="20"/>
  <c r="N82" i="20"/>
  <c r="F83" i="20"/>
  <c r="P83" i="20" s="1"/>
  <c r="G83" i="20"/>
  <c r="L83" i="20" s="1"/>
  <c r="M83" i="20"/>
  <c r="N83" i="20"/>
  <c r="N81" i="20"/>
  <c r="M81" i="20"/>
  <c r="G81" i="20"/>
  <c r="I81" i="20" s="1"/>
  <c r="F81" i="20"/>
  <c r="P81" i="20" s="1"/>
  <c r="I82" i="20" l="1"/>
  <c r="J52" i="20"/>
  <c r="L52" i="20"/>
  <c r="J49" i="20"/>
  <c r="J59" i="20"/>
  <c r="J50" i="20"/>
  <c r="J61" i="20"/>
  <c r="H51" i="20"/>
  <c r="L50" i="20"/>
  <c r="J54" i="20"/>
  <c r="J63" i="20"/>
  <c r="J69" i="20"/>
  <c r="H68" i="20"/>
  <c r="O82" i="20"/>
  <c r="J71" i="20"/>
  <c r="I49" i="20"/>
  <c r="I51" i="20"/>
  <c r="J57" i="20"/>
  <c r="J65" i="20"/>
  <c r="H72" i="20"/>
  <c r="H80" i="20"/>
  <c r="L53" i="20"/>
  <c r="L56" i="20"/>
  <c r="L58" i="20"/>
  <c r="L60" i="20"/>
  <c r="L62" i="20"/>
  <c r="L64" i="20"/>
  <c r="J67" i="20"/>
  <c r="L70" i="20"/>
  <c r="H50" i="20"/>
  <c r="H54" i="20"/>
  <c r="H59" i="20"/>
  <c r="H63" i="20"/>
  <c r="H67" i="20"/>
  <c r="H71" i="20"/>
  <c r="H75" i="20"/>
  <c r="H79" i="20"/>
  <c r="H83" i="20"/>
  <c r="H56" i="20"/>
  <c r="H76" i="20"/>
  <c r="L75" i="20"/>
  <c r="L49" i="20"/>
  <c r="J51" i="20"/>
  <c r="I53" i="20"/>
  <c r="I56" i="20"/>
  <c r="I58" i="20"/>
  <c r="I60" i="20"/>
  <c r="I62" i="20"/>
  <c r="I64" i="20"/>
  <c r="I66" i="20"/>
  <c r="H52" i="20"/>
  <c r="H57" i="20"/>
  <c r="H61" i="20"/>
  <c r="H65" i="20"/>
  <c r="H69" i="20"/>
  <c r="H73" i="20"/>
  <c r="H77" i="20"/>
  <c r="H81" i="20"/>
  <c r="H60" i="20"/>
  <c r="H64" i="20"/>
  <c r="L51" i="20"/>
  <c r="J53" i="20"/>
  <c r="J56" i="20"/>
  <c r="J58" i="20"/>
  <c r="J60" i="20"/>
  <c r="J62" i="20"/>
  <c r="J64" i="20"/>
  <c r="L66" i="20"/>
  <c r="H49" i="20"/>
  <c r="H53" i="20"/>
  <c r="H58" i="20"/>
  <c r="H62" i="20"/>
  <c r="H66" i="20"/>
  <c r="H70" i="20"/>
  <c r="H74" i="20"/>
  <c r="H78" i="20"/>
  <c r="H82" i="20"/>
  <c r="K50" i="20"/>
  <c r="O50" i="20"/>
  <c r="K52" i="20"/>
  <c r="O52" i="20"/>
  <c r="K54" i="20"/>
  <c r="O54" i="20"/>
  <c r="K57" i="20"/>
  <c r="O57" i="20"/>
  <c r="K59" i="20"/>
  <c r="O59" i="20"/>
  <c r="K61" i="20"/>
  <c r="O61" i="20"/>
  <c r="K63" i="20"/>
  <c r="O63" i="20"/>
  <c r="K65" i="20"/>
  <c r="O65" i="20"/>
  <c r="K67" i="20"/>
  <c r="O67" i="20"/>
  <c r="K69" i="20"/>
  <c r="O69" i="20"/>
  <c r="I70" i="20"/>
  <c r="K82" i="20"/>
  <c r="L54" i="20"/>
  <c r="L57" i="20"/>
  <c r="L59" i="20"/>
  <c r="L61" i="20"/>
  <c r="L63" i="20"/>
  <c r="L65" i="20"/>
  <c r="J66" i="20"/>
  <c r="L67" i="20"/>
  <c r="J68" i="20"/>
  <c r="L69" i="20"/>
  <c r="J70" i="20"/>
  <c r="J79" i="20"/>
  <c r="I71" i="20"/>
  <c r="J73" i="20"/>
  <c r="K49" i="20"/>
  <c r="K51" i="20"/>
  <c r="K53" i="20"/>
  <c r="K56" i="20"/>
  <c r="K58" i="20"/>
  <c r="K60" i="20"/>
  <c r="K62" i="20"/>
  <c r="K64" i="20"/>
  <c r="K66" i="20"/>
  <c r="K68" i="20"/>
  <c r="K70" i="20"/>
  <c r="I76" i="20"/>
  <c r="L81" i="20"/>
  <c r="J78" i="20"/>
  <c r="J76" i="20"/>
  <c r="J72" i="20"/>
  <c r="L73" i="20"/>
  <c r="L78" i="20"/>
  <c r="J81" i="20"/>
  <c r="K81" i="20"/>
  <c r="O81" i="20"/>
  <c r="I78" i="20"/>
  <c r="L77" i="20"/>
  <c r="L76" i="20"/>
  <c r="L74" i="20"/>
  <c r="L71" i="20"/>
  <c r="I73" i="20"/>
  <c r="K72" i="20"/>
  <c r="O72" i="20"/>
  <c r="L72" i="20"/>
  <c r="K71" i="20"/>
  <c r="K73" i="20"/>
  <c r="I74" i="20"/>
  <c r="J74" i="20"/>
  <c r="K74" i="20"/>
  <c r="I75" i="20"/>
  <c r="J75" i="20"/>
  <c r="K75" i="20"/>
  <c r="K76" i="20"/>
  <c r="I77" i="20"/>
  <c r="J77" i="20"/>
  <c r="K77" i="20"/>
  <c r="K78" i="20"/>
  <c r="L79" i="20"/>
  <c r="K79" i="20"/>
  <c r="O79" i="20"/>
  <c r="L80" i="20"/>
  <c r="I80" i="20"/>
  <c r="J80" i="20"/>
  <c r="K80" i="20"/>
  <c r="O83" i="20"/>
  <c r="K83" i="20"/>
  <c r="J83" i="20"/>
  <c r="L82" i="20"/>
  <c r="I83" i="20"/>
  <c r="F8" i="9"/>
  <c r="G8" i="9"/>
  <c r="D26" i="7"/>
  <c r="D28" i="7"/>
  <c r="D29" i="7"/>
  <c r="D25" i="7" l="1"/>
  <c r="Y20" i="7" l="1"/>
  <c r="Y19" i="7" s="1"/>
  <c r="D19" i="7"/>
  <c r="D20" i="7"/>
  <c r="D17" i="7" l="1"/>
  <c r="D10" i="30" l="1"/>
  <c r="C10" i="30"/>
  <c r="D14" i="30" l="1"/>
  <c r="C14" i="30"/>
  <c r="D22" i="7"/>
  <c r="D24" i="7" l="1"/>
  <c r="D21" i="7" l="1"/>
  <c r="D13" i="30" l="1"/>
  <c r="C13" i="30"/>
  <c r="D12" i="30"/>
  <c r="C12" i="30"/>
  <c r="G7" i="9"/>
  <c r="F7" i="9"/>
  <c r="G6" i="9"/>
  <c r="F6" i="9"/>
  <c r="C11" i="30" l="1"/>
  <c r="D11" i="30"/>
  <c r="D23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<sst xmlns="http://schemas.openxmlformats.org/spreadsheetml/2006/main" count="5067" uniqueCount="649">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</sst>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0"/>
  <sheetViews>
    <sheetView tabSelected="1" topLeftCell="D1" zoomScale="70" zoomScaleNormal="70" workbookViewId="0">
      <pane ySplit="1" topLeftCell="A30" activePane="bottomLeft" state="frozen"/>
      <selection activeCell="C39" sqref="C39"/>
      <selection pane="bottomLeft" activeCell="P63" sqref="P63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6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3" si="11">IF(D39="RT","RTFF",IF(D39="CG","CAG","BTTF"))</f>
        <v>CAG</v>
      </c>
      <c r="N39" s="23" t="str">
        <f t="shared" ref="N39:N83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8" t="s">
        <v>619</v>
      </c>
      <c r="F44" s="72" t="s">
        <v>561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3" si="13">A49&amp;"_"&amp;D49&amp;"_"&amp;B49&amp;"_"&amp;C49&amp;"_"&amp;E49</f>
        <v>2050_TM151_PPA_RT_02_21021_El_Camino_Real_BRT_test_00</v>
      </c>
      <c r="G49" s="84">
        <f t="shared" ref="G49:G70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3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598</v>
      </c>
      <c r="B55" s="88" t="s">
        <v>617</v>
      </c>
      <c r="C55" s="85" t="s">
        <v>541</v>
      </c>
      <c r="D55" s="85" t="s">
        <v>249</v>
      </c>
      <c r="E55" s="85" t="s">
        <v>597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250</v>
      </c>
      <c r="E56" s="85" t="s">
        <v>597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249</v>
      </c>
      <c r="E57" s="85" t="s">
        <v>597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598</v>
      </c>
      <c r="B58" s="88" t="s">
        <v>617</v>
      </c>
      <c r="C58" s="85" t="s">
        <v>555</v>
      </c>
      <c r="D58" s="85" t="s">
        <v>251</v>
      </c>
      <c r="E58" s="85" t="s">
        <v>597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250</v>
      </c>
      <c r="E59" s="85" t="s">
        <v>597</v>
      </c>
      <c r="F59" s="23" t="str">
        <f t="shared" si="13"/>
        <v>2050_TM151_PPA_RT_04_2301_Caltrain_10tph_00</v>
      </c>
      <c r="G59" s="84">
        <f t="shared" si="14"/>
        <v>2301</v>
      </c>
      <c r="H59" s="23" t="str">
        <f t="shared" si="15"/>
        <v>2301_00_RT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RTFF</v>
      </c>
      <c r="N59" s="23" t="str">
        <f t="shared" si="12"/>
        <v>2050_TM151_PPA_RT_04</v>
      </c>
      <c r="O59" s="23" t="str">
        <f>VLOOKUP($G59,'PPA IDs'!$A$2:$M$95,12,0)</f>
        <v>scenario-baseline</v>
      </c>
      <c r="P59" s="23" t="str">
        <f t="shared" si="3"/>
        <v>2301_Caltrain_10tph\2050_TM151_PPA_RT_04_2301_Caltrain_10tph_00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249</v>
      </c>
      <c r="E60" s="85" t="s">
        <v>597</v>
      </c>
      <c r="F60" s="23" t="str">
        <f t="shared" si="13"/>
        <v>2050_TM151_PPA_CG_04_2301_Caltrain_10tph_00</v>
      </c>
      <c r="G60" s="84">
        <f t="shared" si="14"/>
        <v>2301</v>
      </c>
      <c r="H60" s="23" t="str">
        <f t="shared" si="15"/>
        <v>2301_00_CG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CAG</v>
      </c>
      <c r="N60" s="23" t="str">
        <f t="shared" si="12"/>
        <v>2050_TM151_PPA_CG_04</v>
      </c>
      <c r="O60" s="23" t="str">
        <f>VLOOKUP($G60,'PPA IDs'!$A$2:$M$95,12,0)</f>
        <v>scenario-baseline</v>
      </c>
      <c r="P60" s="23" t="str">
        <f t="shared" si="3"/>
        <v>2301_Caltrain_10tph\2050_TM151_PPA_CG_04_2301_Caltrain_10tph_00</v>
      </c>
    </row>
    <row r="61" spans="1:16" x14ac:dyDescent="0.25">
      <c r="A61" s="85" t="s">
        <v>598</v>
      </c>
      <c r="B61" s="88" t="s">
        <v>616</v>
      </c>
      <c r="C61" s="85" t="s">
        <v>563</v>
      </c>
      <c r="D61" s="85" t="s">
        <v>251</v>
      </c>
      <c r="E61" s="85" t="s">
        <v>597</v>
      </c>
      <c r="F61" s="23" t="str">
        <f t="shared" si="13"/>
        <v>2050_TM151_PPA_BF_04_2301_Caltrain_10tph_00</v>
      </c>
      <c r="G61" s="84">
        <f t="shared" si="14"/>
        <v>2301</v>
      </c>
      <c r="H61" s="23" t="str">
        <f t="shared" si="15"/>
        <v>2301_00_BF</v>
      </c>
      <c r="I61" s="23" t="str">
        <f>VLOOKUP(G61,'PPA IDs'!$A$2:$B$150,2,0)</f>
        <v>Caltrain PCBB 10tphpd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BTTF</v>
      </c>
      <c r="N61" s="23" t="str">
        <f t="shared" si="12"/>
        <v>2050_TM151_PPA_BF_04</v>
      </c>
      <c r="O61" s="23" t="str">
        <f>VLOOKUP($G61,'PPA IDs'!$A$2:$M$95,12,0)</f>
        <v>scenario-baseline</v>
      </c>
      <c r="P61" s="23" t="str">
        <f t="shared" si="3"/>
        <v>2301_Caltrain_10tph\2050_TM151_PPA_BF_04_2301_Caltrain_10tph_00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250</v>
      </c>
      <c r="E62" s="85" t="s">
        <v>597</v>
      </c>
      <c r="F62" s="23" t="str">
        <f t="shared" si="13"/>
        <v>2050_TM151_PPA_RT_04_2302_Caltrain_12tph_00</v>
      </c>
      <c r="G62" s="84">
        <f t="shared" si="14"/>
        <v>2302</v>
      </c>
      <c r="H62" s="23" t="str">
        <f t="shared" si="15"/>
        <v>2302_00_RT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2302_Caltrain_12tph\2050_TM151_PPA_RT_04_2302_Caltrain_12tph_00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249</v>
      </c>
      <c r="E63" s="85" t="s">
        <v>597</v>
      </c>
      <c r="F63" s="23" t="str">
        <f t="shared" si="13"/>
        <v>2050_TM151_PPA_CG_04_2302_Caltrain_12tph_00</v>
      </c>
      <c r="G63" s="84">
        <f t="shared" si="14"/>
        <v>2302</v>
      </c>
      <c r="H63" s="23" t="str">
        <f t="shared" si="15"/>
        <v>2302_00_CG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2302_Caltrain_12tph\2050_TM151_PPA_CG_04_2302_Caltrain_12tph_00</v>
      </c>
    </row>
    <row r="64" spans="1:16" x14ac:dyDescent="0.25">
      <c r="A64" s="85" t="s">
        <v>598</v>
      </c>
      <c r="B64" s="88" t="s">
        <v>616</v>
      </c>
      <c r="C64" s="85" t="s">
        <v>542</v>
      </c>
      <c r="D64" s="85" t="s">
        <v>251</v>
      </c>
      <c r="E64" s="85" t="s">
        <v>597</v>
      </c>
      <c r="F64" s="23" t="str">
        <f t="shared" si="13"/>
        <v>2050_TM151_PPA_BF_04_2302_Caltrain_12tph_00</v>
      </c>
      <c r="G64" s="84">
        <f t="shared" si="14"/>
        <v>2302</v>
      </c>
      <c r="H64" s="23" t="str">
        <f t="shared" si="15"/>
        <v>2302_00_BF</v>
      </c>
      <c r="I64" s="23" t="str">
        <f>VLOOKUP(G64,'PPA IDs'!$A$2:$B$150,2,0)</f>
        <v>Caltrain PCBB 12tphpd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2302_Caltrain_12tph\2050_TM151_PPA_BF_04_2302_Caltrain_12tph_00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250</v>
      </c>
      <c r="E65" s="85" t="s">
        <v>597</v>
      </c>
      <c r="F65" s="23" t="str">
        <f t="shared" si="13"/>
        <v>2050_TM151_PPA_RT_04_2303_Caltrain_16tph_00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2303_Caltrain_16tph\2050_TM151_PPA_RT_04_2303_Caltrain_16tph_00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249</v>
      </c>
      <c r="E66" s="85" t="s">
        <v>597</v>
      </c>
      <c r="F66" s="23" t="str">
        <f t="shared" si="13"/>
        <v>2050_TM151_PPA_CG_04_2303_Caltrain_16tph_00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2303_Caltrain_16tph\2050_TM151_PPA_CG_04_2303_Caltrain_16tph_00</v>
      </c>
    </row>
    <row r="67" spans="1:16" x14ac:dyDescent="0.25">
      <c r="A67" s="85" t="s">
        <v>598</v>
      </c>
      <c r="B67" s="88" t="s">
        <v>616</v>
      </c>
      <c r="C67" s="85" t="s">
        <v>541</v>
      </c>
      <c r="D67" s="85" t="s">
        <v>251</v>
      </c>
      <c r="E67" s="85" t="s">
        <v>597</v>
      </c>
      <c r="F67" s="23" t="str">
        <f t="shared" si="13"/>
        <v>2050_TM151_PPA_BF_04_2303_Caltrain_16tph_00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ref="P67:P87" si="16">C67&amp;"\"&amp;F67</f>
        <v>2303_Caltrain_16tph\2050_TM151_PPA_BF_04_2303_Caltrain_16tph_00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250</v>
      </c>
      <c r="E68" s="85" t="s">
        <v>597</v>
      </c>
      <c r="F68" s="23" t="str">
        <f t="shared" si="13"/>
        <v>2050_TM151_PPA_RT_04_2601_WETA_NetExpansion_00</v>
      </c>
      <c r="G68" s="84">
        <f t="shared" si="14"/>
        <v>2601</v>
      </c>
      <c r="H68" s="23" t="str">
        <f t="shared" si="15"/>
        <v>2601_00_RT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16"/>
        <v>2601_WETA_NetExpansion\2050_TM151_PPA_RT_04_2601_WETA_NetExpansion_00</v>
      </c>
    </row>
    <row r="69" spans="1:16" x14ac:dyDescent="0.25">
      <c r="A69" s="85" t="s">
        <v>598</v>
      </c>
      <c r="B69" s="88" t="s">
        <v>616</v>
      </c>
      <c r="C69" s="85" t="s">
        <v>550</v>
      </c>
      <c r="D69" s="85" t="s">
        <v>249</v>
      </c>
      <c r="E69" s="85" t="s">
        <v>597</v>
      </c>
      <c r="F69" s="23" t="str">
        <f t="shared" si="13"/>
        <v>2050_TM151_PPA_CG_04_2601_WETA_NetExpansion_00</v>
      </c>
      <c r="G69" s="84">
        <f t="shared" si="14"/>
        <v>2601</v>
      </c>
      <c r="H69" s="23" t="str">
        <f t="shared" si="15"/>
        <v>2601_00_CG</v>
      </c>
      <c r="I69" s="23" t="str">
        <f>VLOOKUP(G69,'PPA IDs'!$A$2:$B$150,2,0)</f>
        <v>WETA Ferry Network Expansion (Berkeley, Alameda Point, Redwood City, Mission Bay)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lrf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16"/>
        <v>2601_WETA_NetExpansion\2050_TM151_PPA_CG_04_2601_WETA_NetExpansion_00</v>
      </c>
    </row>
    <row r="70" spans="1:16" x14ac:dyDescent="0.25">
      <c r="A70" s="86" t="s">
        <v>598</v>
      </c>
      <c r="B70" s="89" t="s">
        <v>616</v>
      </c>
      <c r="C70" s="86" t="s">
        <v>550</v>
      </c>
      <c r="D70" s="86" t="s">
        <v>251</v>
      </c>
      <c r="E70" s="86" t="s">
        <v>597</v>
      </c>
      <c r="F70" s="90" t="str">
        <f t="shared" si="13"/>
        <v>2050_TM151_PPA_BF_04_2601_WETA_NetExpansion_00</v>
      </c>
      <c r="G70" s="91">
        <f t="shared" si="14"/>
        <v>2601</v>
      </c>
      <c r="H70" s="90" t="str">
        <f t="shared" si="15"/>
        <v>2601_00_BF</v>
      </c>
      <c r="I70" s="90" t="str">
        <f>VLOOKUP(G70,'PPA IDs'!$A$2:$B$150,2,0)</f>
        <v>WETA Ferry Network Expansion (Berkeley, Alameda Point, Redwood City, Mission Bay)</v>
      </c>
      <c r="J70" s="90" t="str">
        <f>VLOOKUP($G70,'PPA IDs'!$A$2:$K$95,9,0)</f>
        <v>various</v>
      </c>
      <c r="K70" s="90" t="str">
        <f>VLOOKUP($G70,'PPA IDs'!$A$2:$K$95,10,0)</f>
        <v>transit</v>
      </c>
      <c r="L70" s="90" t="str">
        <f>VLOOKUP($G70,'PPA IDs'!$A$2:$K$95,11,0)</f>
        <v>lrf</v>
      </c>
      <c r="M70" s="90" t="str">
        <f t="shared" si="11"/>
        <v>BTTF</v>
      </c>
      <c r="N70" s="90" t="str">
        <f t="shared" si="12"/>
        <v>2050_TM151_PPA_BF_04</v>
      </c>
      <c r="O70" s="90" t="str">
        <f>VLOOKUP($G70,'PPA IDs'!$A$2:$M$95,12,0)</f>
        <v>scenario-baseline</v>
      </c>
      <c r="P70" s="90" t="str">
        <f t="shared" si="16"/>
        <v>2601_WETA_NetExpansion\2050_TM151_PPA_BF_04_2601_WETA_NetExpansion_00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250</v>
      </c>
      <c r="E71" s="85" t="s">
        <v>597</v>
      </c>
      <c r="F71" s="23" t="str">
        <f t="shared" si="13"/>
        <v>2050_TM151_PPA_RT_05_2205_BARTtoSV_Phase2_00</v>
      </c>
      <c r="G71" s="84">
        <f t="shared" ref="G71:G73" si="17">_xlfn.NUMBERVALUE(LEFT(C71,4))</f>
        <v>2205</v>
      </c>
      <c r="H71" s="23" t="str">
        <f t="shared" si="15"/>
        <v>2205_00_RT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RTFF</v>
      </c>
      <c r="N71" s="23" t="str">
        <f t="shared" si="12"/>
        <v>2050_TM151_PPA_RT_05</v>
      </c>
      <c r="O71" s="23" t="str">
        <f>VLOOKUP($G71,'PPA IDs'!$A$2:$M$95,12,0)</f>
        <v>scenario-baseline</v>
      </c>
      <c r="P71" s="23" t="str">
        <f t="shared" si="16"/>
        <v>2205_BARTtoSV_Phase2\2050_TM151_PPA_RT_05_2205_BARTtoSV_Phase2_00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249</v>
      </c>
      <c r="E72" s="85" t="s">
        <v>597</v>
      </c>
      <c r="F72" s="23" t="str">
        <f t="shared" si="13"/>
        <v>2050_TM151_PPA_CG_05_2205_BARTtoSV_Phase2_00</v>
      </c>
      <c r="G72" s="84">
        <f t="shared" si="17"/>
        <v>2205</v>
      </c>
      <c r="H72" s="23" t="str">
        <f t="shared" si="15"/>
        <v>2205_00_CG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CAG</v>
      </c>
      <c r="N72" s="23" t="str">
        <f t="shared" si="12"/>
        <v>2050_TM151_PPA_CG_05</v>
      </c>
      <c r="O72" s="23" t="str">
        <f>VLOOKUP($G72,'PPA IDs'!$A$2:$M$95,12,0)</f>
        <v>scenario-baseline</v>
      </c>
      <c r="P72" s="23" t="str">
        <f t="shared" si="16"/>
        <v>2205_BARTtoSV_Phase2\2050_TM151_PPA_CG_05_2205_BARTtoSV_Phase2_00</v>
      </c>
    </row>
    <row r="73" spans="1:16" x14ac:dyDescent="0.25">
      <c r="A73" s="87" t="s">
        <v>598</v>
      </c>
      <c r="B73" s="88" t="s">
        <v>596</v>
      </c>
      <c r="C73" s="87" t="s">
        <v>586</v>
      </c>
      <c r="D73" s="87" t="s">
        <v>251</v>
      </c>
      <c r="E73" s="85" t="s">
        <v>597</v>
      </c>
      <c r="F73" s="23" t="str">
        <f t="shared" si="13"/>
        <v>2050_TM151_PPA_BF_05_2205_BARTtoSV_Phase2_00</v>
      </c>
      <c r="G73" s="84">
        <f t="shared" si="17"/>
        <v>2205</v>
      </c>
      <c r="H73" s="23" t="str">
        <f t="shared" si="15"/>
        <v>2205_00_BF</v>
      </c>
      <c r="I73" s="23" t="str">
        <f>VLOOKUP(G73,'PPA IDs'!$A$2:$B$150,2,0)</f>
        <v>BART to Silicon Valley (Phase 2)</v>
      </c>
      <c r="J73" s="23" t="str">
        <f>VLOOKUP($G73,'PPA IDs'!$A$2:$K$95,9,0)</f>
        <v>scl</v>
      </c>
      <c r="K73" s="23" t="str">
        <f>VLOOKUP($G73,'PPA IDs'!$A$2:$K$95,10,0)</f>
        <v>transit</v>
      </c>
      <c r="L73" s="23" t="str">
        <f>VLOOKUP($G73,'PPA IDs'!$A$2:$K$95,11,0)</f>
        <v>hvy</v>
      </c>
      <c r="M73" s="23" t="str">
        <f t="shared" si="11"/>
        <v>BTTF</v>
      </c>
      <c r="N73" s="23" t="str">
        <f t="shared" si="12"/>
        <v>2050_TM151_PPA_BF_05</v>
      </c>
      <c r="O73" s="23" t="str">
        <f>VLOOKUP($G73,'PPA IDs'!$A$2:$M$95,12,0)</f>
        <v>scenario-baseline</v>
      </c>
      <c r="P73" s="23" t="str">
        <f t="shared" si="16"/>
        <v>2205_BARTtoSV_Phase2\2050_TM151_PPA_BF_05_2205_BARTtoSV_Phase2_00</v>
      </c>
    </row>
    <row r="74" spans="1:16" x14ac:dyDescent="0.25">
      <c r="A74" s="85" t="s">
        <v>598</v>
      </c>
      <c r="B74" s="88" t="s">
        <v>616</v>
      </c>
      <c r="C74" s="85" t="s">
        <v>592</v>
      </c>
      <c r="D74" s="85" t="s">
        <v>249</v>
      </c>
      <c r="E74" s="85" t="s">
        <v>597</v>
      </c>
      <c r="F74" s="23" t="str">
        <f t="shared" si="13"/>
        <v>2050_TM151_PPA_CG_04_3103_SR4_Widen_00</v>
      </c>
      <c r="G74" s="84">
        <f t="shared" ref="G74:G81" si="18">_xlfn.NUMBERVALUE(LEFT(C74,4))</f>
        <v>3103</v>
      </c>
      <c r="H74" s="23" t="str">
        <f t="shared" si="15"/>
        <v>3103_00_CG</v>
      </c>
      <c r="I74" s="23" t="str">
        <f>VLOOKUP(G74,'PPA IDs'!$A$2:$B$150,2,0)</f>
        <v>SR-4 Widening (Brentwood to Discovery Bay)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3103_SR4_Widen\2050_TM151_PPA_CG_04_3103_SR4_Widen_00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249</v>
      </c>
      <c r="E75" s="85" t="s">
        <v>597</v>
      </c>
      <c r="F75" s="23" t="str">
        <f t="shared" si="13"/>
        <v>2050_TM151_PPA_CG_04_3102_SR4_Op_00</v>
      </c>
      <c r="G75" s="84">
        <f t="shared" si="18"/>
        <v>3102</v>
      </c>
      <c r="H75" s="23" t="str">
        <f t="shared" si="15"/>
        <v>3102_00_CG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CAG</v>
      </c>
      <c r="N75" s="23" t="str">
        <f t="shared" si="12"/>
        <v>2050_TM151_PPA_CG_04</v>
      </c>
      <c r="O75" s="23" t="str">
        <f>VLOOKUP($G75,'PPA IDs'!$A$2:$M$95,12,0)</f>
        <v>scenario-baseline</v>
      </c>
      <c r="P75" s="23" t="str">
        <f t="shared" si="16"/>
        <v>3102_SR4_Op\2050_TM151_PPA_CG_04_3102_SR4_Op_00</v>
      </c>
    </row>
    <row r="76" spans="1:16" x14ac:dyDescent="0.25">
      <c r="A76" s="85" t="s">
        <v>598</v>
      </c>
      <c r="B76" s="88" t="s">
        <v>616</v>
      </c>
      <c r="C76" s="85" t="s">
        <v>593</v>
      </c>
      <c r="D76" s="87" t="s">
        <v>251</v>
      </c>
      <c r="E76" s="85" t="s">
        <v>597</v>
      </c>
      <c r="F76" s="23" t="str">
        <f t="shared" si="13"/>
        <v>2050_TM151_PPA_BF_04_3102_SR4_Op_00</v>
      </c>
      <c r="G76" s="84">
        <f t="shared" si="18"/>
        <v>3102</v>
      </c>
      <c r="H76" s="23" t="str">
        <f t="shared" si="15"/>
        <v>3102_00_BF</v>
      </c>
      <c r="I76" s="23" t="str">
        <f>VLOOKUP(G76,'PPA IDs'!$A$2:$B$150,2,0)</f>
        <v>SR-4 Operational Improvements</v>
      </c>
      <c r="J76" s="23" t="str">
        <f>VLOOKUP($G76,'PPA IDs'!$A$2:$K$95,9,0)</f>
        <v>cc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11"/>
        <v>BTTF</v>
      </c>
      <c r="N76" s="23" t="str">
        <f t="shared" si="12"/>
        <v>2050_TM151_PPA_BF_04</v>
      </c>
      <c r="O76" s="23" t="str">
        <f>VLOOKUP($G76,'PPA IDs'!$A$2:$M$95,12,0)</f>
        <v>scenario-baseline</v>
      </c>
      <c r="P76" s="23" t="str">
        <f t="shared" si="16"/>
        <v>3102_SR4_Op\2050_TM151_PPA_BF_04_3102_SR4_Op_00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249</v>
      </c>
      <c r="E77" s="85" t="s">
        <v>597</v>
      </c>
      <c r="F77" s="23" t="str">
        <f t="shared" si="13"/>
        <v>2050_TM151_PPA_CG_04_2202_BART_DMU_Brentwood_00</v>
      </c>
      <c r="G77" s="84">
        <f t="shared" si="18"/>
        <v>2202</v>
      </c>
      <c r="H77" s="23" t="str">
        <f t="shared" si="15"/>
        <v>2202_00_CG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16"/>
        <v>2202_BART_DMU_Brentwood\2050_TM151_PPA_CG_04_2202_BART_DMU_Brentwood_00</v>
      </c>
    </row>
    <row r="78" spans="1:16" x14ac:dyDescent="0.25">
      <c r="A78" s="85" t="s">
        <v>598</v>
      </c>
      <c r="B78" s="88" t="s">
        <v>616</v>
      </c>
      <c r="C78" s="85" t="s">
        <v>594</v>
      </c>
      <c r="D78" s="87" t="s">
        <v>251</v>
      </c>
      <c r="E78" s="85" t="s">
        <v>597</v>
      </c>
      <c r="F78" s="23" t="str">
        <f t="shared" si="13"/>
        <v>2050_TM151_PPA_BF_04_2202_BART_DMU_Brentwood_00</v>
      </c>
      <c r="G78" s="84">
        <f t="shared" si="18"/>
        <v>2202</v>
      </c>
      <c r="H78" s="23" t="str">
        <f t="shared" si="15"/>
        <v>2202_00_BF</v>
      </c>
      <c r="I78" s="23" t="str">
        <f>VLOOKUP(G78,'PPA IDs'!$A$2:$B$150,2,0)</f>
        <v>BART DMU to Brentwood</v>
      </c>
      <c r="J78" s="23" t="str">
        <f>VLOOKUP($G78,'PPA IDs'!$A$2:$K$95,9,0)</f>
        <v>cc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BTTF</v>
      </c>
      <c r="N78" s="23" t="str">
        <f t="shared" si="12"/>
        <v>2050_TM151_PPA_BF_04</v>
      </c>
      <c r="O78" s="23" t="str">
        <f>VLOOKUP($G78,'PPA IDs'!$A$2:$M$95,12,0)</f>
        <v>scenario-baseline</v>
      </c>
      <c r="P78" s="23" t="str">
        <f t="shared" si="16"/>
        <v>2202_BART_DMU_Brentwood\2050_TM151_PPA_BF_04_2202_BART_DMU_Brentwood_00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5" t="s">
        <v>598</v>
      </c>
      <c r="B80" s="88" t="s">
        <v>616</v>
      </c>
      <c r="C80" s="85" t="s">
        <v>555</v>
      </c>
      <c r="D80" s="87" t="s">
        <v>250</v>
      </c>
      <c r="E80" s="85" t="s">
        <v>597</v>
      </c>
      <c r="F80" s="23" t="str">
        <f t="shared" si="13"/>
        <v>2050_TM151_PPA_RT_04_2201_BART_CoreCap_TEST_00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2050_TM151_PPA_RT_04</v>
      </c>
      <c r="O80" s="23" t="str">
        <f>VLOOKUP($G80,'PPA IDs'!$A$2:$M$95,12,0)</f>
        <v>scenario-baseline</v>
      </c>
      <c r="P80" s="23" t="str">
        <f t="shared" si="16"/>
        <v>2201_BART_CoreCap_TEST\2050_TM151_PPA_RT_04_2201_BART_CoreCap_TEST_00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250</v>
      </c>
      <c r="E81" s="88" t="s">
        <v>597</v>
      </c>
      <c r="F81" s="23" t="str">
        <f t="shared" si="13"/>
        <v>2050_TM151_PPA_RT_05_2201_BART_CoreCap_TEST_00</v>
      </c>
      <c r="G81" s="84">
        <f t="shared" si="18"/>
        <v>2201</v>
      </c>
      <c r="H81" s="23" t="str">
        <f t="shared" si="15"/>
        <v>2201_00_RT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RTFF</v>
      </c>
      <c r="N81" s="23" t="str">
        <f t="shared" si="12"/>
        <v>2050_TM151_PPA_RT_05</v>
      </c>
      <c r="O81" s="23" t="str">
        <f>VLOOKUP($G81,'PPA IDs'!$A$2:$M$95,12,0)</f>
        <v>scenario-baseline</v>
      </c>
      <c r="P81" s="23" t="str">
        <f t="shared" si="16"/>
        <v>2201_BART_CoreCap_TEST\2050_TM151_PPA_RT_05_2201_BART_CoreCap_TEST_00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249</v>
      </c>
      <c r="E82" s="88" t="s">
        <v>597</v>
      </c>
      <c r="F82" s="23" t="str">
        <f t="shared" si="13"/>
        <v>2050_TM151_PPA_CG_05_2201_BART_CoreCap_TEST_00</v>
      </c>
      <c r="G82" s="84">
        <f t="shared" ref="G82:G83" si="19">_xlfn.NUMBERVALUE(LEFT(C82,4))</f>
        <v>2201</v>
      </c>
      <c r="H82" s="23" t="str">
        <f t="shared" si="15"/>
        <v>2201_00_CG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CAG</v>
      </c>
      <c r="N82" s="23" t="str">
        <f t="shared" si="12"/>
        <v>2050_TM151_PPA_CG_05</v>
      </c>
      <c r="O82" s="23" t="str">
        <f>VLOOKUP($G82,'PPA IDs'!$A$2:$M$95,12,0)</f>
        <v>scenario-baseline</v>
      </c>
      <c r="P82" s="23" t="str">
        <f t="shared" si="16"/>
        <v>2201_BART_CoreCap_TEST\2050_TM151_PPA_CG_05_2201_BART_CoreCap_TEST_00</v>
      </c>
    </row>
    <row r="83" spans="1:16" x14ac:dyDescent="0.25">
      <c r="A83" s="88" t="s">
        <v>598</v>
      </c>
      <c r="B83" s="88" t="s">
        <v>596</v>
      </c>
      <c r="C83" s="85" t="s">
        <v>555</v>
      </c>
      <c r="D83" s="88" t="s">
        <v>251</v>
      </c>
      <c r="E83" s="88" t="s">
        <v>597</v>
      </c>
      <c r="F83" s="23" t="str">
        <f t="shared" si="13"/>
        <v>2050_TM151_PPA_BF_05_2201_BART_CoreCap_TEST_00</v>
      </c>
      <c r="G83" s="84">
        <f t="shared" si="19"/>
        <v>2201</v>
      </c>
      <c r="H83" s="23" t="str">
        <f t="shared" si="15"/>
        <v>2201_00_BF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BTTF</v>
      </c>
      <c r="N83" s="23" t="str">
        <f t="shared" si="12"/>
        <v>2050_TM151_PPA_BF_05</v>
      </c>
      <c r="O83" s="23" t="str">
        <f>VLOOKUP($G83,'PPA IDs'!$A$2:$M$95,12,0)</f>
        <v>scenario-baseline</v>
      </c>
      <c r="P83" s="23" t="str">
        <f t="shared" si="16"/>
        <v>2201_BART_CoreCap_TEST\2050_TM151_PPA_BF_05_2201_BART_CoreCap_TEST_00</v>
      </c>
    </row>
    <row r="84" spans="1:16" x14ac:dyDescent="0.25">
      <c r="A84" s="88" t="s">
        <v>598</v>
      </c>
      <c r="B84" s="88" t="s">
        <v>596</v>
      </c>
      <c r="C84" s="85" t="s">
        <v>629</v>
      </c>
      <c r="D84" s="88" t="s">
        <v>250</v>
      </c>
      <c r="E84" s="88" t="s">
        <v>597</v>
      </c>
      <c r="F84" s="23" t="str">
        <f t="shared" ref="F84:F87" si="20">A84&amp;"_"&amp;D84&amp;"_"&amp;B84&amp;"_"&amp;C84&amp;"_"&amp;E84</f>
        <v>2050_TM151_PPA_RT_05_2101_Geary_BRT_Phase2_00</v>
      </c>
      <c r="G84" s="84">
        <f t="shared" ref="G84:G87" si="21">_xlfn.NUMBERVALUE(LEFT(C84,4))</f>
        <v>2101</v>
      </c>
      <c r="H84" s="23" t="str">
        <f t="shared" ref="H84:H87" si="22">G84&amp;"_"&amp;E84&amp;"_"&amp;D84</f>
        <v>2101_00_RT</v>
      </c>
      <c r="I84" s="23" t="str">
        <f>VLOOKUP(G84,'PPA IDs'!$A$2:$B$150,2,0)</f>
        <v>Geary BRT (Phase 2)</v>
      </c>
      <c r="J84" s="23" t="str">
        <f>VLOOKUP($G84,'PPA IDs'!$A$2:$K$95,9,0)</f>
        <v>sf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ref="M84:M87" si="23">IF(D84="RT","RTFF",IF(D84="CG","CAG","BTTF"))</f>
        <v>RTFF</v>
      </c>
      <c r="N84" s="23" t="str">
        <f t="shared" ref="N84:N87" si="24">A84&amp;"_"&amp;D84&amp;"_"&amp;B84</f>
        <v>2050_TM151_PPA_RT_05</v>
      </c>
      <c r="O84" s="23" t="str">
        <f>VLOOKUP($G84,'PPA IDs'!$A$2:$M$95,12,0)</f>
        <v>scenario-baseline</v>
      </c>
      <c r="P84" s="23" t="str">
        <f t="shared" si="16"/>
        <v>2101_Geary_BRT_Phase2\2050_TM151_PPA_RT_05_2101_Geary_BRT_Phase2_00</v>
      </c>
    </row>
    <row r="85" spans="1:16" x14ac:dyDescent="0.25">
      <c r="A85" s="88" t="s">
        <v>598</v>
      </c>
      <c r="B85" s="88" t="s">
        <v>596</v>
      </c>
      <c r="C85" s="66" t="s">
        <v>630</v>
      </c>
      <c r="D85" s="88" t="s">
        <v>250</v>
      </c>
      <c r="E85" s="88" t="s">
        <v>597</v>
      </c>
      <c r="F85" s="23" t="str">
        <f t="shared" si="20"/>
        <v>2050_TM151_PPA_RT_05_2102_ElCaminoReal_BRT_00</v>
      </c>
      <c r="G85" s="84">
        <f t="shared" si="21"/>
        <v>2102</v>
      </c>
      <c r="H85" s="23" t="str">
        <f t="shared" si="22"/>
        <v>2102_00_RT</v>
      </c>
      <c r="I85" s="23" t="str">
        <f>VLOOKUP(G85,'PPA IDs'!$A$2:$B$150,2,0)</f>
        <v>El Camino Real BRT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loc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2102_ElCaminoReal_BRT\2050_TM151_PPA_RT_05_2102_ElCaminoReal_BRT_00</v>
      </c>
    </row>
    <row r="86" spans="1:16" x14ac:dyDescent="0.25">
      <c r="A86" s="88" t="s">
        <v>598</v>
      </c>
      <c r="B86" s="88" t="s">
        <v>596</v>
      </c>
      <c r="C86" s="66" t="s">
        <v>631</v>
      </c>
      <c r="D86" s="88" t="s">
        <v>250</v>
      </c>
      <c r="E86" s="88" t="s">
        <v>597</v>
      </c>
      <c r="F86" s="23" t="str">
        <f t="shared" si="20"/>
        <v>2050_TM151_PPA_RT_05_2402_SJC_People_Mover_00</v>
      </c>
      <c r="G86" s="84">
        <f t="shared" si="21"/>
        <v>2402</v>
      </c>
      <c r="H86" s="23" t="str">
        <f t="shared" si="22"/>
        <v>2402_00_RT</v>
      </c>
      <c r="I86" s="23" t="str">
        <f>VLOOKUP(G86,'PPA IDs'!$A$2:$B$150,2,0)</f>
        <v>San Jose Airport People Mover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2402_SJC_People_Mover\2050_TM151_PPA_RT_05_2402_SJC_People_Mover_00</v>
      </c>
    </row>
    <row r="87" spans="1:16" x14ac:dyDescent="0.25">
      <c r="A87" s="88" t="s">
        <v>598</v>
      </c>
      <c r="B87" s="88" t="s">
        <v>596</v>
      </c>
      <c r="C87" s="66" t="s">
        <v>632</v>
      </c>
      <c r="D87" s="88" t="s">
        <v>250</v>
      </c>
      <c r="E87" s="88" t="s">
        <v>597</v>
      </c>
      <c r="F87" s="23" t="str">
        <f t="shared" si="20"/>
        <v>2050_TM151_PPA_RT_05_2403_Vasona_LRT_Phase2_00</v>
      </c>
      <c r="G87" s="84">
        <f t="shared" si="21"/>
        <v>2403</v>
      </c>
      <c r="H87" s="23" t="str">
        <f t="shared" si="22"/>
        <v>2403_00_RT</v>
      </c>
      <c r="I87" s="23" t="str">
        <f>VLOOKUP(G87,'PPA IDs'!$A$2:$B$150,2,0)</f>
        <v>Vasona LRT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lrf</v>
      </c>
      <c r="M87" s="23" t="str">
        <f t="shared" si="23"/>
        <v>RTFF</v>
      </c>
      <c r="N87" s="23" t="str">
        <f t="shared" si="24"/>
        <v>2050_TM151_PPA_RT_05</v>
      </c>
      <c r="O87" s="23" t="str">
        <f>VLOOKUP($G87,'PPA IDs'!$A$2:$M$95,12,0)</f>
        <v>scenario-baseline</v>
      </c>
      <c r="P87" s="23" t="str">
        <f t="shared" si="16"/>
        <v>2403_Vasona_LRT_Phase2\2050_TM151_PPA_RT_05_2403_Vasona_LRT_Phase2_00</v>
      </c>
    </row>
    <row r="88" spans="1:16" x14ac:dyDescent="0.25">
      <c r="A88" s="89" t="s">
        <v>598</v>
      </c>
      <c r="B88" s="89" t="s">
        <v>596</v>
      </c>
      <c r="C88" s="86" t="s">
        <v>636</v>
      </c>
      <c r="D88" s="89" t="s">
        <v>250</v>
      </c>
      <c r="E88" s="89" t="s">
        <v>597</v>
      </c>
      <c r="F88" s="90" t="str">
        <f t="shared" ref="F88:F92" si="25">A88&amp;"_"&amp;D88&amp;"_"&amp;B88&amp;"_"&amp;C88&amp;"_"&amp;E88</f>
        <v>2050_TM151_PPA_RT_05_2201_BART_CoreCap_00</v>
      </c>
      <c r="G88" s="91">
        <f t="shared" ref="G88:G92" si="26">_xlfn.NUMBERVALUE(LEFT(C88,4))</f>
        <v>2201</v>
      </c>
      <c r="H88" s="90" t="str">
        <f t="shared" ref="H88:H92" si="27">G88&amp;"_"&amp;E88&amp;"_"&amp;D88</f>
        <v>2201_00_RT</v>
      </c>
      <c r="I88" s="90" t="str">
        <f>VLOOKUP(G88,'PPA IDs'!$A$2:$B$150,2,0)</f>
        <v>BART Core Capacity</v>
      </c>
      <c r="J88" s="90" t="str">
        <f>VLOOKUP($G88,'PPA IDs'!$A$2:$K$95,9,0)</f>
        <v>various</v>
      </c>
      <c r="K88" s="90" t="str">
        <f>VLOOKUP($G88,'PPA IDs'!$A$2:$K$95,10,0)</f>
        <v>transit</v>
      </c>
      <c r="L88" s="90" t="str">
        <f>VLOOKUP($G88,'PPA IDs'!$A$2:$K$95,11,0)</f>
        <v>hvy</v>
      </c>
      <c r="M88" s="90" t="str">
        <f t="shared" ref="M88:M92" si="28">IF(D88="RT","RTFF",IF(D88="CG","CAG","BTTF"))</f>
        <v>RTFF</v>
      </c>
      <c r="N88" s="90" t="str">
        <f t="shared" ref="N88:N92" si="29">A88&amp;"_"&amp;D88&amp;"_"&amp;B88</f>
        <v>2050_TM151_PPA_RT_05</v>
      </c>
      <c r="O88" s="90" t="str">
        <f>VLOOKUP($G88,'PPA IDs'!$A$2:$M$95,12,0)</f>
        <v>scenario-baseline</v>
      </c>
      <c r="P88" s="90" t="str">
        <f t="shared" ref="P88:P92" si="30">C88&amp;"\"&amp;F88</f>
        <v>2201_BART_CoreCap\2050_TM151_PPA_RT_05_2201_BART_CoreCap_00</v>
      </c>
    </row>
    <row r="89" spans="1:16" x14ac:dyDescent="0.25">
      <c r="A89" s="88" t="s">
        <v>598</v>
      </c>
      <c r="B89" s="88" t="s">
        <v>621</v>
      </c>
      <c r="C89" s="85" t="s">
        <v>648</v>
      </c>
      <c r="D89" s="85" t="s">
        <v>250</v>
      </c>
      <c r="E89" s="85" t="s">
        <v>597</v>
      </c>
      <c r="F89" s="23" t="str">
        <f t="shared" ref="F89" si="31">A89&amp;"_"&amp;D89&amp;"_"&amp;B89&amp;"_"&amp;C89&amp;"_"&amp;E89</f>
        <v>2050_TM151_PPA_RT_06_2300_CaltrainDTX_00</v>
      </c>
      <c r="G89" s="84">
        <f t="shared" ref="G89" si="32">_xlfn.NUMBERVALUE(LEFT(C89,4))</f>
        <v>2300</v>
      </c>
      <c r="H89" s="23" t="str">
        <f t="shared" ref="H89" si="33">G89&amp;"_"&amp;E89&amp;"_"&amp;D89</f>
        <v>2300_00_RT</v>
      </c>
      <c r="I89" s="23" t="str">
        <f>VLOOKUP(G89,'PPA IDs'!$A$2:$B$150,2,0)</f>
        <v>Caltrain Downtown Extension</v>
      </c>
      <c r="J89" s="23" t="str">
        <f>VLOOKUP($G89,'PPA IDs'!$A$2:$K$95,9,0)</f>
        <v>sf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ref="M89" si="34">IF(D89="RT","RTFF",IF(D89="CG","CAG","BTTF"))</f>
        <v>RTFF</v>
      </c>
      <c r="N89" s="23" t="str">
        <f t="shared" ref="N89" si="35">A89&amp;"_"&amp;D89&amp;"_"&amp;B89</f>
        <v>2050_TM151_PPA_RT_06</v>
      </c>
      <c r="O89" s="23" t="str">
        <f>VLOOKUP($G89,'PPA IDs'!$A$2:$M$95,12,0)</f>
        <v>scenario-baseline</v>
      </c>
      <c r="P89" s="23" t="str">
        <f t="shared" ref="P89" si="36">C89&amp;"\"&amp;F89</f>
        <v>2300_CaltrainDTX\2050_TM151_PPA_RT_06_2300_CaltrainDTX_00</v>
      </c>
    </row>
    <row r="90" spans="1:16" x14ac:dyDescent="0.25">
      <c r="A90" s="88" t="s">
        <v>598</v>
      </c>
      <c r="B90" s="88" t="s">
        <v>621</v>
      </c>
      <c r="C90" s="85" t="s">
        <v>563</v>
      </c>
      <c r="D90" s="85" t="s">
        <v>250</v>
      </c>
      <c r="E90" s="85" t="s">
        <v>597</v>
      </c>
      <c r="F90" s="23" t="str">
        <f t="shared" si="25"/>
        <v>2050_TM151_PPA_RT_06_2301_Caltrain_10tph_00</v>
      </c>
      <c r="G90" s="84">
        <f t="shared" si="26"/>
        <v>2301</v>
      </c>
      <c r="H90" s="23" t="str">
        <f t="shared" si="27"/>
        <v>2301_00_RT</v>
      </c>
      <c r="I90" s="23" t="str">
        <f>VLOOKUP(G90,'PPA IDs'!$A$2:$B$150,2,0)</f>
        <v>Caltrain PCBB 10tphpd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2301_Caltrain_10tph\2050_TM151_PPA_RT_06_2301_Caltrain_10tph_00</v>
      </c>
    </row>
    <row r="91" spans="1:16" x14ac:dyDescent="0.25">
      <c r="A91" s="88" t="s">
        <v>598</v>
      </c>
      <c r="B91" s="88" t="s">
        <v>621</v>
      </c>
      <c r="C91" s="85" t="s">
        <v>542</v>
      </c>
      <c r="D91" s="85" t="s">
        <v>250</v>
      </c>
      <c r="E91" s="85" t="s">
        <v>597</v>
      </c>
      <c r="F91" s="23" t="str">
        <f t="shared" si="25"/>
        <v>2050_TM151_PPA_RT_06_2302_Caltrain_12tph_00</v>
      </c>
      <c r="G91" s="84">
        <f t="shared" si="26"/>
        <v>2302</v>
      </c>
      <c r="H91" s="23" t="str">
        <f t="shared" si="27"/>
        <v>2302_00_RT</v>
      </c>
      <c r="I91" s="23" t="str">
        <f>VLOOKUP(G91,'PPA IDs'!$A$2:$B$150,2,0)</f>
        <v>Caltrain PCBB 12tphpd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28"/>
        <v>RTFF</v>
      </c>
      <c r="N91" s="23" t="str">
        <f t="shared" si="29"/>
        <v>2050_TM151_PPA_RT_06</v>
      </c>
      <c r="O91" s="23" t="str">
        <f>VLOOKUP($G91,'PPA IDs'!$A$2:$M$95,12,0)</f>
        <v>scenario-baseline</v>
      </c>
      <c r="P91" s="23" t="str">
        <f t="shared" si="30"/>
        <v>2302_Caltrain_12tph\2050_TM151_PPA_RT_06_2302_Caltrain_12tph_00</v>
      </c>
    </row>
    <row r="92" spans="1:16" x14ac:dyDescent="0.25">
      <c r="A92" s="88" t="s">
        <v>598</v>
      </c>
      <c r="B92" s="88" t="s">
        <v>621</v>
      </c>
      <c r="C92" s="85" t="s">
        <v>541</v>
      </c>
      <c r="D92" s="85" t="s">
        <v>250</v>
      </c>
      <c r="E92" s="85" t="s">
        <v>597</v>
      </c>
      <c r="F92" s="23" t="str">
        <f t="shared" si="25"/>
        <v>2050_TM151_PPA_RT_06_2303_Caltrain_16tph_00</v>
      </c>
      <c r="G92" s="84">
        <f t="shared" si="26"/>
        <v>2303</v>
      </c>
      <c r="H92" s="23" t="str">
        <f t="shared" si="27"/>
        <v>2303_00_RT</v>
      </c>
      <c r="I92" s="23" t="str">
        <f>VLOOKUP(G92,'PPA IDs'!$A$2:$B$150,2,0)</f>
        <v>Caltrain PCBB 16tphpd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8"/>
        <v>RTFF</v>
      </c>
      <c r="N92" s="23" t="str">
        <f t="shared" si="29"/>
        <v>2050_TM151_PPA_RT_06</v>
      </c>
      <c r="O92" s="23" t="str">
        <f>VLOOKUP($G92,'PPA IDs'!$A$2:$M$95,12,0)</f>
        <v>scenario-baseline</v>
      </c>
      <c r="P92" s="23" t="str">
        <f t="shared" si="30"/>
        <v>2303_Caltrain_16tph\2050_TM151_PPA_RT_06_2303_Caltrain_16tph_00</v>
      </c>
    </row>
    <row r="93" spans="1:16" x14ac:dyDescent="0.25">
      <c r="A93" s="88" t="s">
        <v>598</v>
      </c>
      <c r="B93" s="88" t="s">
        <v>621</v>
      </c>
      <c r="C93" s="85" t="s">
        <v>646</v>
      </c>
      <c r="D93" s="85" t="s">
        <v>250</v>
      </c>
      <c r="E93" s="85" t="s">
        <v>597</v>
      </c>
      <c r="F93" s="23" t="str">
        <f t="shared" ref="F93:F95" si="37">A93&amp;"_"&amp;D93&amp;"_"&amp;B93&amp;"_"&amp;C93&amp;"_"&amp;E93</f>
        <v>2050_TM151_PPA_RT_06_2101_GearyBRT_Phase2_00</v>
      </c>
      <c r="G93" s="84">
        <f t="shared" ref="G93:G95" si="38">_xlfn.NUMBERVALUE(LEFT(C93,4))</f>
        <v>2101</v>
      </c>
      <c r="H93" s="23" t="str">
        <f t="shared" ref="H93:H95" si="39">G93&amp;"_"&amp;E93&amp;"_"&amp;D93</f>
        <v>2101_00_RT</v>
      </c>
      <c r="I93" s="23" t="str">
        <f>VLOOKUP(G93,'PPA IDs'!$A$2:$B$150,2,0)</f>
        <v>Geary BRT (Phase 2)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loc</v>
      </c>
      <c r="M93" s="23" t="str">
        <f t="shared" ref="M93:M95" si="40">IF(D93="RT","RTFF",IF(D93="CG","CAG","BTTF"))</f>
        <v>RTFF</v>
      </c>
      <c r="N93" s="23" t="str">
        <f t="shared" ref="N93:N95" si="41">A93&amp;"_"&amp;D93&amp;"_"&amp;B93</f>
        <v>2050_TM151_PPA_RT_06</v>
      </c>
      <c r="O93" s="23" t="str">
        <f>VLOOKUP($G93,'PPA IDs'!$A$2:$M$95,12,0)</f>
        <v>scenario-baseline</v>
      </c>
      <c r="P93" s="23" t="str">
        <f t="shared" ref="P93:P95" si="42">C93&amp;"\"&amp;F93</f>
        <v>2101_GearyBRT_Phase2\2050_TM151_PPA_RT_06_2101_GearyBRT_Phase2_00</v>
      </c>
    </row>
    <row r="94" spans="1:16" x14ac:dyDescent="0.25">
      <c r="A94" s="88" t="s">
        <v>598</v>
      </c>
      <c r="B94" s="88" t="s">
        <v>621</v>
      </c>
      <c r="C94" s="66" t="s">
        <v>645</v>
      </c>
      <c r="D94" s="85" t="s">
        <v>250</v>
      </c>
      <c r="E94" s="85" t="s">
        <v>597</v>
      </c>
      <c r="F94" s="23" t="str">
        <f t="shared" si="37"/>
        <v>2050_TM151_PPA_RT_06_2100_SanPablo_BRT_00</v>
      </c>
      <c r="G94" s="84">
        <f t="shared" si="38"/>
        <v>2100</v>
      </c>
      <c r="H94" s="23" t="str">
        <f t="shared" si="39"/>
        <v>2100_00_RT</v>
      </c>
      <c r="I94" s="23" t="str">
        <f>VLOOKUP(G94,'PPA IDs'!$A$2:$B$150,2,0)</f>
        <v>San Pablo BRT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loc</v>
      </c>
      <c r="M94" s="23" t="str">
        <f t="shared" si="40"/>
        <v>RTFF</v>
      </c>
      <c r="N94" s="23" t="str">
        <f t="shared" si="41"/>
        <v>2050_TM151_PPA_RT_06</v>
      </c>
      <c r="O94" s="23" t="str">
        <f>VLOOKUP($G94,'PPA IDs'!$A$2:$M$95,12,0)</f>
        <v>scenario-baseline</v>
      </c>
      <c r="P94" s="23" t="str">
        <f t="shared" si="42"/>
        <v>2100_SanPablo_BRT\2050_TM151_PPA_RT_06_2100_SanPablo_BRT_00</v>
      </c>
    </row>
    <row r="95" spans="1:16" x14ac:dyDescent="0.25">
      <c r="A95" s="88" t="s">
        <v>598</v>
      </c>
      <c r="B95" s="88" t="s">
        <v>621</v>
      </c>
      <c r="C95" s="85" t="s">
        <v>594</v>
      </c>
      <c r="D95" s="85" t="s">
        <v>250</v>
      </c>
      <c r="E95" s="85" t="s">
        <v>597</v>
      </c>
      <c r="F95" s="23" t="str">
        <f t="shared" si="37"/>
        <v>2050_TM151_PPA_RT_06_2202_BART_DMU_Brentwood_00</v>
      </c>
      <c r="G95" s="84">
        <f t="shared" si="38"/>
        <v>2202</v>
      </c>
      <c r="H95" s="23" t="str">
        <f t="shared" si="39"/>
        <v>2202_00_RT</v>
      </c>
      <c r="I95" s="23" t="str">
        <f>VLOOKUP(G95,'PPA IDs'!$A$2:$B$150,2,0)</f>
        <v>BART DMU to Brentwood</v>
      </c>
      <c r="J95" s="23" t="str">
        <f>VLOOKUP($G95,'PPA IDs'!$A$2:$K$95,9,0)</f>
        <v>cc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40"/>
        <v>RTFF</v>
      </c>
      <c r="N95" s="23" t="str">
        <f t="shared" si="41"/>
        <v>2050_TM151_PPA_RT_06</v>
      </c>
      <c r="O95" s="23" t="str">
        <f>VLOOKUP($G95,'PPA IDs'!$A$2:$M$95,12,0)</f>
        <v>scenario-baseline</v>
      </c>
      <c r="P95" s="23" t="str">
        <f t="shared" si="42"/>
        <v>2202_BART_DMU_Brentwood\2050_TM151_PPA_RT_06_2202_BART_DMU_Brentwood_00</v>
      </c>
    </row>
    <row r="96" spans="1:16" x14ac:dyDescent="0.25">
      <c r="A96" s="88" t="s">
        <v>598</v>
      </c>
      <c r="B96" s="88" t="s">
        <v>621</v>
      </c>
      <c r="C96" s="85" t="s">
        <v>636</v>
      </c>
      <c r="D96" s="88" t="s">
        <v>250</v>
      </c>
      <c r="E96" s="88" t="s">
        <v>597</v>
      </c>
      <c r="F96" s="23" t="str">
        <f t="shared" ref="F96" si="43">A96&amp;"_"&amp;D96&amp;"_"&amp;B96&amp;"_"&amp;C96&amp;"_"&amp;E96</f>
        <v>2050_TM151_PPA_RT_06_2201_BART_CoreCap_00</v>
      </c>
      <c r="G96" s="84">
        <f t="shared" ref="G96" si="44">_xlfn.NUMBERVALUE(LEFT(C96,4))</f>
        <v>2201</v>
      </c>
      <c r="H96" s="23" t="str">
        <f t="shared" ref="H96" si="45">G96&amp;"_"&amp;E96&amp;"_"&amp;D96</f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ref="M96" si="46">IF(D96="RT","RTFF",IF(D96="CG","CAG","BTTF"))</f>
        <v>RTFF</v>
      </c>
      <c r="N96" s="23" t="str">
        <f t="shared" ref="N96" si="47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" si="48">C96&amp;"\"&amp;F96</f>
        <v>2201_BART_CoreCap\2050_TM151_PPA_RT_06_2201_BART_CoreCap_00</v>
      </c>
    </row>
    <row r="97" spans="1:16" x14ac:dyDescent="0.25">
      <c r="A97" s="88" t="s">
        <v>598</v>
      </c>
      <c r="B97" s="88" t="s">
        <v>621</v>
      </c>
      <c r="C97" s="66" t="s">
        <v>647</v>
      </c>
      <c r="D97" s="85" t="s">
        <v>250</v>
      </c>
      <c r="E97" s="85" t="s">
        <v>597</v>
      </c>
      <c r="F97" s="23" t="str">
        <f t="shared" ref="F97:F98" si="49">A97&amp;"_"&amp;D97&amp;"_"&amp;B97&amp;"_"&amp;C97&amp;"_"&amp;E97</f>
        <v>2050_TM151_PPA_RT_06_3100_SR_239_00</v>
      </c>
      <c r="G97" s="84">
        <f t="shared" ref="G97:G98" si="50">_xlfn.NUMBERVALUE(LEFT(C97,4))</f>
        <v>3100</v>
      </c>
      <c r="H97" s="23" t="str">
        <f t="shared" ref="H97:H98" si="51">G97&amp;"_"&amp;E97&amp;"_"&amp;D97</f>
        <v>3100_00_RT</v>
      </c>
      <c r="I97" s="23" t="str">
        <f>VLOOKUP(G97,'PPA IDs'!$A$2:$B$150,2,0)</f>
        <v>SR-239</v>
      </c>
      <c r="J97" s="23" t="str">
        <f>VLOOKUP($G97,'PPA IDs'!$A$2:$K$95,9,0)</f>
        <v>cc</v>
      </c>
      <c r="K97" s="23" t="str">
        <f>VLOOKUP($G97,'PPA IDs'!$A$2:$K$95,10,0)</f>
        <v>road</v>
      </c>
      <c r="L97" s="23" t="str">
        <f>VLOOKUP($G97,'PPA IDs'!$A$2:$K$95,11,0)</f>
        <v>road</v>
      </c>
      <c r="M97" s="23" t="str">
        <f t="shared" ref="M97:M98" si="52">IF(D97="RT","RTFF",IF(D97="CG","CAG","BTTF"))</f>
        <v>RTFF</v>
      </c>
      <c r="N97" s="23" t="str">
        <f t="shared" ref="N97:N98" si="53">A97&amp;"_"&amp;D97&amp;"_"&amp;B97</f>
        <v>2050_TM151_PPA_RT_06</v>
      </c>
      <c r="O97" s="23" t="str">
        <f>VLOOKUP($G97,'PPA IDs'!$A$2:$M$95,12,0)</f>
        <v>scenario-baseline</v>
      </c>
      <c r="P97" s="23" t="str">
        <f t="shared" ref="P97:P98" si="54">C97&amp;"\"&amp;F97</f>
        <v>3100_SR_239\2050_TM151_PPA_RT_06_3100_SR_239_00</v>
      </c>
    </row>
    <row r="98" spans="1:16" x14ac:dyDescent="0.25">
      <c r="A98" s="89" t="s">
        <v>598</v>
      </c>
      <c r="B98" s="89" t="s">
        <v>621</v>
      </c>
      <c r="C98" s="86" t="s">
        <v>593</v>
      </c>
      <c r="D98" s="86" t="s">
        <v>250</v>
      </c>
      <c r="E98" s="86" t="s">
        <v>597</v>
      </c>
      <c r="F98" s="90" t="str">
        <f t="shared" si="49"/>
        <v>2050_TM151_PPA_RT_06_3102_SR4_Op_00</v>
      </c>
      <c r="G98" s="91">
        <f t="shared" si="50"/>
        <v>3102</v>
      </c>
      <c r="H98" s="90" t="str">
        <f t="shared" si="51"/>
        <v>3102_00_RT</v>
      </c>
      <c r="I98" s="90" t="str">
        <f>VLOOKUP(G98,'PPA IDs'!$A$2:$B$150,2,0)</f>
        <v>SR-4 Operational Improvements</v>
      </c>
      <c r="J98" s="90" t="str">
        <f>VLOOKUP($G98,'PPA IDs'!$A$2:$K$95,9,0)</f>
        <v>cc</v>
      </c>
      <c r="K98" s="90" t="str">
        <f>VLOOKUP($G98,'PPA IDs'!$A$2:$K$95,10,0)</f>
        <v>road</v>
      </c>
      <c r="L98" s="90" t="str">
        <f>VLOOKUP($G98,'PPA IDs'!$A$2:$K$95,11,0)</f>
        <v>road</v>
      </c>
      <c r="M98" s="90" t="str">
        <f t="shared" si="52"/>
        <v>RTFF</v>
      </c>
      <c r="N98" s="90" t="str">
        <f t="shared" si="53"/>
        <v>2050_TM151_PPA_RT_06</v>
      </c>
      <c r="O98" s="90" t="str">
        <f>VLOOKUP($G98,'PPA IDs'!$A$2:$M$95,12,0)</f>
        <v>scenario-baseline</v>
      </c>
      <c r="P98" s="90" t="str">
        <f t="shared" si="54"/>
        <v>3102_SR4_Op\2050_TM151_PPA_RT_06_3102_SR4_Op_00</v>
      </c>
    </row>
    <row r="99" spans="1:16" x14ac:dyDescent="0.25">
      <c r="A99" s="85" t="s">
        <v>598</v>
      </c>
      <c r="B99" s="88" t="s">
        <v>621</v>
      </c>
      <c r="C99" s="85" t="s">
        <v>304</v>
      </c>
      <c r="D99" s="85" t="s">
        <v>250</v>
      </c>
      <c r="E99" s="85" t="s">
        <v>597</v>
      </c>
      <c r="F99" s="23" t="str">
        <f>A99&amp;"_"&amp;D99&amp;"_"&amp;B99&amp;"_"&amp;C99&amp;"_"&amp;E99</f>
        <v>2050_TM151_PPA_RT_06_1_Crossings5_00</v>
      </c>
      <c r="G99" s="84">
        <v>1005</v>
      </c>
      <c r="H99" s="23" t="str">
        <f>G99&amp;"_"&amp;E99&amp;"_"&amp;D99</f>
        <v>1005_00_RT</v>
      </c>
      <c r="I99" s="23" t="str">
        <f>VLOOKUP(G99,'PPA IDs'!$A$2:$B$150,2,0)</f>
        <v>Crossings 5 - Mid-Bay Crossing</v>
      </c>
      <c r="J99" s="23" t="str">
        <f>VLOOKUP($G99,'PPA IDs'!$A$2:$K$95,9,0)</f>
        <v>various</v>
      </c>
      <c r="K99" s="23" t="str">
        <f>VLOOKUP($G99,'PPA IDs'!$A$2:$K$95,10,0)</f>
        <v>road</v>
      </c>
      <c r="L99" s="23" t="str">
        <f>VLOOKUP($G99,'PPA IDs'!$A$2:$K$95,11,0)</f>
        <v>road</v>
      </c>
      <c r="M99" s="23" t="str">
        <f>IF(D99="RT","RTFF",IF(D99="CG","CAG","BTTF"))</f>
        <v>RTFF</v>
      </c>
      <c r="N99" s="23" t="str">
        <f>A99&amp;"_"&amp;D99&amp;"_"&amp;B99</f>
        <v>2050_TM151_PPA_RT_06</v>
      </c>
      <c r="O99" s="23" t="str">
        <f>VLOOKUP($G99,'PPA IDs'!$A$2:$M$95,12,0)</f>
        <v>scenario-baseline</v>
      </c>
      <c r="P99" s="23" t="str">
        <f>C99&amp;"\"&amp;F99</f>
        <v>1_Crossings5\2050_TM151_PPA_RT_06_1_Crossings5_00</v>
      </c>
    </row>
    <row r="100" spans="1:16" x14ac:dyDescent="0.25">
      <c r="A100" s="85" t="s">
        <v>598</v>
      </c>
      <c r="B100" s="88" t="s">
        <v>621</v>
      </c>
      <c r="C100" s="85" t="s">
        <v>309</v>
      </c>
      <c r="D100" s="85" t="s">
        <v>250</v>
      </c>
      <c r="E100" s="85" t="s">
        <v>597</v>
      </c>
      <c r="F100" s="23" t="str">
        <f>A100&amp;"_"&amp;D100&amp;"_"&amp;B100&amp;"_"&amp;C100&amp;"_"&amp;E100</f>
        <v>2050_TM151_PPA_RT_06_1_Crossings6_00</v>
      </c>
      <c r="G100" s="84">
        <v>1006</v>
      </c>
      <c r="H100" s="23" t="str">
        <f>G100&amp;"_"&amp;E100&amp;"_"&amp;D100</f>
        <v>1006_00_RT</v>
      </c>
      <c r="I100" s="23" t="str">
        <f>VLOOKUP(G100,'PPA IDs'!$A$2:$B$150,2,0)</f>
        <v>Crossings 6 - San Mateo Bridge Widening</v>
      </c>
      <c r="J100" s="23" t="str">
        <f>VLOOKUP($G100,'PPA IDs'!$A$2:$K$95,9,0)</f>
        <v>various</v>
      </c>
      <c r="K100" s="23" t="str">
        <f>VLOOKUP($G100,'PPA IDs'!$A$2:$K$95,10,0)</f>
        <v>road</v>
      </c>
      <c r="L100" s="23" t="str">
        <f>VLOOKUP($G100,'PPA IDs'!$A$2:$K$95,11,0)</f>
        <v>road</v>
      </c>
      <c r="M100" s="23" t="str">
        <f>IF(D100="RT","RTFF",IF(D100="CG","CAG","BTTF"))</f>
        <v>RTFF</v>
      </c>
      <c r="N100" s="23" t="str">
        <f>A100&amp;"_"&amp;D100&amp;"_"&amp;B100</f>
        <v>2050_TM151_PPA_RT_06</v>
      </c>
      <c r="O100" s="23" t="str">
        <f>VLOOKUP($G100,'PPA IDs'!$A$2:$M$95,12,0)</f>
        <v>scenario-baseline</v>
      </c>
      <c r="P100" s="23" t="str">
        <f>C100&amp;"\"&amp;F100</f>
        <v>1_Crossings6\2050_TM151_PPA_RT_06_1_Crossings6_00</v>
      </c>
    </row>
  </sheetData>
  <pageMargins left="0.7" right="0.7" top="0.75" bottom="0.75" header="0.3" footer="0.3"/>
  <pageSetup orientation="portrait" verticalDpi="0" r:id="rId1"/>
  <ignoredErrors>
    <ignoredError sqref="E71:E83 E2:E43 B2:C48 B71:C83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5"/>
  <sheetViews>
    <sheetView workbookViewId="0">
      <pane xSplit="4" ySplit="1" topLeftCell="E8" activePane="bottomRight" state="frozen"/>
      <selection pane="topRight"/>
      <selection pane="bottomLeft"/>
      <selection pane="bottomRight" activeCell="G36" sqref="G36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9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Downtown Extension</v>
      </c>
      <c r="B18" s="49">
        <v>2300</v>
      </c>
      <c r="C18" s="46">
        <f>VLOOKUP(B18,'PPA IDs'!$A$2:$O$127,15,0)</f>
        <v>6</v>
      </c>
      <c r="D18" s="48">
        <f t="shared" si="1"/>
        <v>4817178000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3319465000</v>
      </c>
      <c r="M18" s="21">
        <v>0</v>
      </c>
      <c r="N18" s="21">
        <v>379967000</v>
      </c>
      <c r="O18" s="21">
        <v>420830000</v>
      </c>
      <c r="P18" s="21">
        <v>696916000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48">
        <v>4000000</v>
      </c>
    </row>
    <row r="19" spans="1:25" x14ac:dyDescent="0.25">
      <c r="A19" s="93" t="str">
        <f>VLOOKUP(B19,'PPA IDs'!$A$2:$B$117,2,0)</f>
        <v>Caltrain PCBB 10tphpd</v>
      </c>
      <c r="B19" s="49">
        <v>2301</v>
      </c>
      <c r="C19" s="46">
        <f>VLOOKUP(B19,'PPA IDs'!$A$2:$O$127,15,0)</f>
        <v>11</v>
      </c>
      <c r="D19" s="48">
        <f t="shared" si="1"/>
        <v>16953447300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5123176100</v>
      </c>
      <c r="N19" s="21">
        <v>878300200</v>
      </c>
      <c r="O19" s="21">
        <v>2846286000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</f>
        <v>145038382.05828518</v>
      </c>
    </row>
    <row r="20" spans="1:25" x14ac:dyDescent="0.25">
      <c r="A20" s="93" t="str">
        <f>VLOOKUP(B20,'PPA IDs'!$A$2:$B$117,2,0)</f>
        <v>Caltrain PCBB 12tphpd</v>
      </c>
      <c r="B20" s="49">
        <v>2302</v>
      </c>
      <c r="C20" s="46">
        <f>VLOOKUP(B20,'PPA IDs'!$A$2:$O$127,15,0)</f>
        <v>11</v>
      </c>
      <c r="D20" s="48">
        <f t="shared" ref="D20" si="2">SUM(E20:X20)</f>
        <v>19953447300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3692144000</v>
      </c>
      <c r="M20" s="21">
        <v>7123176100</v>
      </c>
      <c r="N20" s="21">
        <v>878300200</v>
      </c>
      <c r="O20" s="21">
        <v>3846286000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f>Y21/2</f>
        <v>145038382.05828518</v>
      </c>
    </row>
    <row r="21" spans="1:25" x14ac:dyDescent="0.25">
      <c r="A21" s="93" t="str">
        <f>VLOOKUP(B21,'PPA IDs'!$A$2:$B$117,2,0)</f>
        <v>Caltrain PCBB 16tphpd</v>
      </c>
      <c r="B21" s="49">
        <v>2303</v>
      </c>
      <c r="C21" s="46">
        <f>VLOOKUP(B21,'PPA IDs'!$A$2:$O$127,15,0)</f>
        <v>2</v>
      </c>
      <c r="D21" s="48">
        <f t="shared" ref="D21:D24" si="3">SUM(E21:X21)</f>
        <v>25953447300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4692144000</v>
      </c>
      <c r="M21" s="21">
        <v>11123176100</v>
      </c>
      <c r="N21" s="21">
        <v>878300200</v>
      </c>
      <c r="O21" s="21">
        <v>4846286000</v>
      </c>
      <c r="P21" s="21">
        <v>696916000</v>
      </c>
      <c r="Q21" s="21">
        <v>1019575000</v>
      </c>
      <c r="R21" s="21">
        <v>979400000</v>
      </c>
      <c r="S21" s="21">
        <v>0</v>
      </c>
      <c r="T21" s="21">
        <v>0</v>
      </c>
      <c r="U21" s="21">
        <v>0</v>
      </c>
      <c r="V21" s="21">
        <v>1717650000</v>
      </c>
      <c r="W21" s="21">
        <v>0</v>
      </c>
      <c r="X21" s="21">
        <v>0</v>
      </c>
      <c r="Y21" s="48">
        <v>290076764.11657035</v>
      </c>
    </row>
    <row r="22" spans="1:25" x14ac:dyDescent="0.25">
      <c r="A22" s="93" t="str">
        <f>VLOOKUP(B22,'PPA IDs'!$A$2:$B$117,2,0)</f>
        <v>BART Core Capacity</v>
      </c>
      <c r="B22" s="49">
        <v>2201</v>
      </c>
      <c r="C22" s="46">
        <f>VLOOKUP(B22,'PPA IDs'!$A$2:$O$127,15,0)</f>
        <v>9</v>
      </c>
      <c r="D22" s="48">
        <f t="shared" si="3"/>
        <v>3510400000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1892000000</v>
      </c>
      <c r="R22" s="21">
        <v>0</v>
      </c>
      <c r="S22" s="21">
        <v>0</v>
      </c>
      <c r="T22" s="21">
        <v>0</v>
      </c>
      <c r="U22" s="21">
        <v>0</v>
      </c>
      <c r="V22" s="21">
        <v>1618400000</v>
      </c>
      <c r="W22" s="21">
        <v>0</v>
      </c>
      <c r="X22" s="21">
        <v>0</v>
      </c>
      <c r="Y22" s="48">
        <v>75000000</v>
      </c>
    </row>
    <row r="23" spans="1:25" x14ac:dyDescent="0.25">
      <c r="A23" s="93" t="str">
        <f>VLOOKUP(B23,'PPA IDs'!$A$2:$B$117,2,0)</f>
        <v>El Camino Real BRT</v>
      </c>
      <c r="B23" s="49">
        <v>2102</v>
      </c>
      <c r="C23" s="46">
        <f>VLOOKUP(B23,'PPA IDs'!$A$2:$O$127,15,0)</f>
        <v>3</v>
      </c>
      <c r="D23" s="48">
        <f>SUM(E23:X23)</f>
        <v>233000000</v>
      </c>
      <c r="E23" s="21">
        <v>20000000</v>
      </c>
      <c r="F23" s="21">
        <v>0</v>
      </c>
      <c r="G23" s="21">
        <v>50000000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25000000</v>
      </c>
      <c r="O23" s="21">
        <v>25000000</v>
      </c>
      <c r="P23" s="21">
        <v>33000000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80000000</v>
      </c>
      <c r="X23" s="21">
        <v>0</v>
      </c>
      <c r="Y23" s="48">
        <v>-8000000</v>
      </c>
    </row>
    <row r="24" spans="1:25" x14ac:dyDescent="0.25">
      <c r="A24" s="93" t="str">
        <f>VLOOKUP(B24,'PPA IDs'!$A$2:$B$117,2,0)</f>
        <v>WETA Ferry Network Expansion (Berkeley, Alameda Point, Redwood City, Mission Bay)</v>
      </c>
      <c r="B24" s="49">
        <v>2601</v>
      </c>
      <c r="C24" s="46">
        <f>VLOOKUP(B24,'PPA IDs'!$A$2:$O$127,15,0)</f>
        <v>9</v>
      </c>
      <c r="D24" s="48">
        <f t="shared" si="3"/>
        <v>217000000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87000000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130000000</v>
      </c>
      <c r="Y24" s="48">
        <v>28000000</v>
      </c>
    </row>
    <row r="25" spans="1:25" x14ac:dyDescent="0.25">
      <c r="A25" s="93" t="str">
        <f>VLOOKUP(B25,'PPA IDs'!$A$2:$B$117,2,0)</f>
        <v>BART to Silicon Valley (Phase 2)</v>
      </c>
      <c r="B25" s="49">
        <v>2205</v>
      </c>
      <c r="C25" s="46">
        <f>VLOOKUP(B25,'PPA IDs'!$A$2:$O$127,15,0)</f>
        <v>6</v>
      </c>
      <c r="D25" s="48">
        <f t="shared" ref="D25:D33" si="4">SUM(E25:X25)</f>
        <v>4780000000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2000000000</v>
      </c>
      <c r="N25" s="21">
        <v>0</v>
      </c>
      <c r="O25" s="21">
        <v>0</v>
      </c>
      <c r="P25" s="21">
        <v>2000000000</v>
      </c>
      <c r="Q25" s="21">
        <v>0</v>
      </c>
      <c r="R25" s="21">
        <v>0</v>
      </c>
      <c r="S25" s="21">
        <v>0</v>
      </c>
      <c r="T25" s="21">
        <v>0</v>
      </c>
      <c r="U25" s="21">
        <v>780000000</v>
      </c>
      <c r="V25" s="21">
        <v>0</v>
      </c>
      <c r="W25" s="21">
        <v>0</v>
      </c>
      <c r="X25" s="21">
        <v>0</v>
      </c>
      <c r="Y25" s="48">
        <v>75000000</v>
      </c>
    </row>
    <row r="26" spans="1:25" x14ac:dyDescent="0.25">
      <c r="A26" s="93" t="str">
        <f>VLOOKUP(B26,'PPA IDs'!$A$2:$B$117,2,0)</f>
        <v>BART DMU to Brentwood</v>
      </c>
      <c r="B26" s="49">
        <v>2202</v>
      </c>
      <c r="C26" s="46">
        <f>VLOOKUP(B26,'PPA IDs'!$A$2:$O$127,15,0)</f>
        <v>5</v>
      </c>
      <c r="D26" s="48">
        <f t="shared" si="4"/>
        <v>513000000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350000000</v>
      </c>
      <c r="M26" s="21">
        <v>0</v>
      </c>
      <c r="N26" s="21">
        <v>0</v>
      </c>
      <c r="O26" s="21">
        <v>100000000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63000000</v>
      </c>
      <c r="V26" s="21">
        <v>0</v>
      </c>
      <c r="W26" s="21">
        <v>0</v>
      </c>
      <c r="X26" s="21">
        <v>0</v>
      </c>
      <c r="Y26" s="48">
        <v>7000000</v>
      </c>
    </row>
    <row r="27" spans="1:25" x14ac:dyDescent="0.25">
      <c r="A27" s="93" t="str">
        <f>VLOOKUP(B27,'PPA IDs'!$A$2:$B$117,2,0)</f>
        <v>SR-239</v>
      </c>
      <c r="B27" s="49">
        <v>3100</v>
      </c>
      <c r="C27" s="46">
        <f>VLOOKUP(B27,'PPA IDs'!$A$2:$O$127,15,0)</f>
        <v>8</v>
      </c>
      <c r="D27" s="48">
        <f t="shared" si="4"/>
        <v>1400000000</v>
      </c>
      <c r="E27" s="21">
        <v>400000000</v>
      </c>
      <c r="F27" s="21">
        <v>1000000000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SR-4 Operational Improvements</v>
      </c>
      <c r="B28" s="49">
        <v>3102</v>
      </c>
      <c r="C28" s="46">
        <f>VLOOKUP(B28,'PPA IDs'!$A$2:$O$127,15,0)</f>
        <v>6</v>
      </c>
      <c r="D28" s="48">
        <f t="shared" si="4"/>
        <v>434000000</v>
      </c>
      <c r="E28" s="21">
        <v>200000000</v>
      </c>
      <c r="F28" s="21">
        <v>234000000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2000000</v>
      </c>
    </row>
    <row r="29" spans="1:25" x14ac:dyDescent="0.25">
      <c r="A29" s="93" t="str">
        <f>VLOOKUP(B29,'PPA IDs'!$A$2:$B$117,2,0)</f>
        <v>SR-4 Widening (Brentwood to Discovery Bay)</v>
      </c>
      <c r="B29" s="49">
        <v>3103</v>
      </c>
      <c r="C29" s="46">
        <f>VLOOKUP(B29,'PPA IDs'!$A$2:$O$127,15,0)</f>
        <v>6</v>
      </c>
      <c r="D29" s="48">
        <f t="shared" si="4"/>
        <v>360000000</v>
      </c>
      <c r="E29" s="21">
        <v>210000000</v>
      </c>
      <c r="F29" s="21">
        <v>150000000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48">
        <v>2000000</v>
      </c>
    </row>
    <row r="30" spans="1:25" x14ac:dyDescent="0.25">
      <c r="A30" s="93" t="str">
        <f>VLOOKUP(B30,'PPA IDs'!$A$2:$B$117,2,0)</f>
        <v>Geary BRT (Phase 2)</v>
      </c>
      <c r="B30" s="49">
        <v>2101</v>
      </c>
      <c r="C30" s="46">
        <f>VLOOKUP(B30,'PPA IDs'!$A$2:$O$127,15,0)</f>
        <v>2</v>
      </c>
      <c r="D30" s="48">
        <f t="shared" si="4"/>
        <v>231000000</v>
      </c>
      <c r="E30" s="21">
        <v>150000000</v>
      </c>
      <c r="F30" s="21">
        <v>31000000</v>
      </c>
      <c r="G30" s="21">
        <v>0</v>
      </c>
      <c r="H30" s="21">
        <v>50000000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48">
        <v>11000000</v>
      </c>
    </row>
    <row r="31" spans="1:25" x14ac:dyDescent="0.25">
      <c r="A31" s="93" t="str">
        <f>VLOOKUP(B31,'PPA IDs'!$A$2:$B$117,2,0)</f>
        <v>San Jose Airport People Mover</v>
      </c>
      <c r="B31" s="49">
        <v>2402</v>
      </c>
      <c r="C31" s="46">
        <f>VLOOKUP(B31,'PPA IDs'!$A$2:$O$127,15,0)</f>
        <v>4</v>
      </c>
      <c r="D31" s="48">
        <f t="shared" si="4"/>
        <v>800000000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400000000</v>
      </c>
      <c r="M31" s="21">
        <v>0</v>
      </c>
      <c r="N31" s="21">
        <v>250000000</v>
      </c>
      <c r="O31" s="21">
        <v>50000000</v>
      </c>
      <c r="P31" s="21">
        <v>0</v>
      </c>
      <c r="Q31" s="21">
        <v>50000000</v>
      </c>
      <c r="R31" s="21">
        <v>0</v>
      </c>
      <c r="S31" s="21">
        <v>0</v>
      </c>
      <c r="T31" s="21">
        <v>50000000</v>
      </c>
      <c r="U31" s="21">
        <v>0</v>
      </c>
      <c r="V31" s="21">
        <v>0</v>
      </c>
      <c r="W31" s="21">
        <v>0</v>
      </c>
      <c r="X31" s="21">
        <v>0</v>
      </c>
      <c r="Y31" s="48">
        <v>5000000</v>
      </c>
    </row>
    <row r="32" spans="1:25" x14ac:dyDescent="0.25">
      <c r="A32" s="93" t="str">
        <f>VLOOKUP(B32,'PPA IDs'!$A$2:$B$117,2,0)</f>
        <v>Vasona LRT (Phase 2)</v>
      </c>
      <c r="B32" s="49">
        <v>2403</v>
      </c>
      <c r="C32" s="46">
        <f>VLOOKUP(B32,'PPA IDs'!$A$2:$O$127,15,0)</f>
        <v>3</v>
      </c>
      <c r="D32" s="48">
        <f t="shared" si="4"/>
        <v>315000000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100000000</v>
      </c>
      <c r="M32" s="21">
        <v>0</v>
      </c>
      <c r="N32" s="21">
        <v>150000000</v>
      </c>
      <c r="O32" s="21">
        <v>50000000</v>
      </c>
      <c r="P32" s="21">
        <v>0</v>
      </c>
      <c r="Q32" s="21">
        <v>0</v>
      </c>
      <c r="R32" s="21">
        <v>0</v>
      </c>
      <c r="S32" s="21">
        <v>0</v>
      </c>
      <c r="T32" s="21">
        <v>15000000</v>
      </c>
      <c r="U32" s="21">
        <v>0</v>
      </c>
      <c r="V32" s="21">
        <v>0</v>
      </c>
      <c r="W32" s="21">
        <v>0</v>
      </c>
      <c r="X32" s="21">
        <v>0</v>
      </c>
      <c r="Y32" s="48">
        <v>1000000</v>
      </c>
    </row>
    <row r="33" spans="1:25" x14ac:dyDescent="0.25">
      <c r="A33" s="93" t="str">
        <f>VLOOKUP(B33,'PPA IDs'!$A$2:$B$117,2,0)</f>
        <v>San Pablo BRT</v>
      </c>
      <c r="B33" s="49">
        <v>2100</v>
      </c>
      <c r="C33" s="46">
        <f>VLOOKUP(B33,'PPA IDs'!$A$2:$O$127,15,0)</f>
        <v>4</v>
      </c>
      <c r="D33" s="48">
        <f t="shared" si="4"/>
        <v>330000000</v>
      </c>
      <c r="E33" s="21">
        <v>180000000</v>
      </c>
      <c r="F33" s="21">
        <v>150000000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48">
        <v>2000000</v>
      </c>
    </row>
    <row r="34" spans="1:25" x14ac:dyDescent="0.25">
      <c r="B34" s="49"/>
      <c r="C34" s="46"/>
    </row>
    <row r="35" spans="1:25" x14ac:dyDescent="0.25">
      <c r="B35" s="49"/>
      <c r="C35" s="46"/>
    </row>
    <row r="36" spans="1:25" x14ac:dyDescent="0.25">
      <c r="B36" s="49"/>
      <c r="C36" s="46"/>
    </row>
    <row r="37" spans="1:25" x14ac:dyDescent="0.25">
      <c r="B37" s="49"/>
      <c r="C37" s="46"/>
    </row>
    <row r="38" spans="1:25" x14ac:dyDescent="0.25">
      <c r="B38" s="49"/>
      <c r="C38" s="46"/>
    </row>
    <row r="39" spans="1:25" x14ac:dyDescent="0.25">
      <c r="B39" s="49"/>
      <c r="C39" s="46"/>
    </row>
    <row r="40" spans="1:25" x14ac:dyDescent="0.25">
      <c r="B40" s="49"/>
      <c r="C40" s="46"/>
    </row>
    <row r="41" spans="1:25" x14ac:dyDescent="0.25">
      <c r="B41" s="49"/>
      <c r="C41" s="46"/>
    </row>
    <row r="42" spans="1:25" x14ac:dyDescent="0.25">
      <c r="B42" s="49"/>
      <c r="C42" s="46"/>
    </row>
    <row r="43" spans="1:25" x14ac:dyDescent="0.25">
      <c r="B43" s="49"/>
      <c r="C43" s="46"/>
    </row>
    <row r="44" spans="1:25" x14ac:dyDescent="0.25">
      <c r="B44" s="49"/>
      <c r="C44" s="46"/>
    </row>
    <row r="45" spans="1:25" x14ac:dyDescent="0.25">
      <c r="B45" s="49"/>
      <c r="C45" s="46"/>
    </row>
    <row r="46" spans="1:25" x14ac:dyDescent="0.25">
      <c r="B46" s="49"/>
      <c r="C46" s="46"/>
    </row>
    <row r="47" spans="1:25" x14ac:dyDescent="0.25">
      <c r="B47" s="49"/>
      <c r="C47" s="46"/>
    </row>
    <row r="48" spans="1:25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  <row r="104" spans="2:3" x14ac:dyDescent="0.25">
      <c r="B104" s="49"/>
      <c r="C104" s="46"/>
    </row>
    <row r="105" spans="2:3" x14ac:dyDescent="0.25">
      <c r="B105" s="49"/>
      <c r="C105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2019-06-19T18:48:20Z</dcterms:modified>
</cp:coreProperties>
</file>