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5" i="20" l="1"/>
  <c r="M55" i="20"/>
  <c r="G55" i="20"/>
  <c r="L55" i="20" s="1"/>
  <c r="F55" i="20"/>
  <c r="P55" i="20" s="1"/>
  <c r="J55" i="20" l="1"/>
  <c r="K55" i="20"/>
  <c r="O55" i="20"/>
  <c r="I55" i="20"/>
  <c r="H55" i="20"/>
  <c r="N97" i="20"/>
  <c r="M97" i="20"/>
  <c r="G97" i="20"/>
  <c r="L97" i="20" s="1"/>
  <c r="F97" i="20"/>
  <c r="P97" i="20" s="1"/>
  <c r="I97" i="20" l="1"/>
  <c r="J97" i="20"/>
  <c r="K97" i="20"/>
  <c r="O97" i="20"/>
  <c r="H97" i="20"/>
  <c r="O96" i="20"/>
  <c r="N96" i="20"/>
  <c r="M96" i="20"/>
  <c r="L96" i="20"/>
  <c r="K96" i="20"/>
  <c r="J96" i="20"/>
  <c r="I96" i="20"/>
  <c r="H96" i="20"/>
  <c r="F96" i="20"/>
  <c r="P96" i="20" s="1"/>
  <c r="L95" i="20" l="1"/>
  <c r="F95" i="20"/>
  <c r="P95" i="20" s="1"/>
  <c r="N95" i="20"/>
  <c r="M95" i="20"/>
  <c r="J95" i="20" l="1"/>
  <c r="K95" i="20"/>
  <c r="O95" i="20"/>
  <c r="I95" i="20"/>
  <c r="H95" i="20"/>
  <c r="D31" i="7"/>
  <c r="C31" i="7"/>
  <c r="A31" i="7"/>
  <c r="N94" i="20"/>
  <c r="M94" i="20"/>
  <c r="J94" i="20"/>
  <c r="I94" i="20"/>
  <c r="G94" i="20"/>
  <c r="L94" i="20" s="1"/>
  <c r="F94" i="20"/>
  <c r="P94" i="20" s="1"/>
  <c r="N93" i="20"/>
  <c r="M93" i="20"/>
  <c r="G93" i="20"/>
  <c r="O93" i="20" s="1"/>
  <c r="F93" i="20"/>
  <c r="P93" i="20" s="1"/>
  <c r="N92" i="20"/>
  <c r="M92" i="20"/>
  <c r="G92" i="20"/>
  <c r="O92" i="20" s="1"/>
  <c r="F92" i="20"/>
  <c r="P92" i="20" s="1"/>
  <c r="N91" i="20"/>
  <c r="M91" i="20"/>
  <c r="G91" i="20"/>
  <c r="J91" i="20" s="1"/>
  <c r="F91" i="20"/>
  <c r="P91" i="20" s="1"/>
  <c r="N90" i="20"/>
  <c r="M90" i="20"/>
  <c r="G90" i="20"/>
  <c r="O90" i="20" s="1"/>
  <c r="F90" i="20"/>
  <c r="P90" i="20" s="1"/>
  <c r="N89" i="20"/>
  <c r="M89" i="20"/>
  <c r="G89" i="20"/>
  <c r="O89" i="20" s="1"/>
  <c r="F89" i="20"/>
  <c r="P89" i="20" s="1"/>
  <c r="J92" i="20" l="1"/>
  <c r="L92" i="20"/>
  <c r="H92" i="20"/>
  <c r="I92" i="20"/>
  <c r="H93" i="20"/>
  <c r="L93" i="20"/>
  <c r="I93" i="20"/>
  <c r="J93" i="20"/>
  <c r="K94" i="20"/>
  <c r="O94" i="20"/>
  <c r="K93" i="20"/>
  <c r="H94" i="20"/>
  <c r="K92" i="20"/>
  <c r="J90" i="20"/>
  <c r="I89" i="20"/>
  <c r="H90" i="20"/>
  <c r="L89" i="20"/>
  <c r="H89" i="20"/>
  <c r="L90" i="20"/>
  <c r="J89" i="20"/>
  <c r="I90" i="20"/>
  <c r="K91" i="20"/>
  <c r="O91" i="20"/>
  <c r="H91" i="20"/>
  <c r="L91" i="20"/>
  <c r="I91" i="20"/>
  <c r="K90" i="20"/>
  <c r="K8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88" i="20"/>
  <c r="M88" i="20"/>
  <c r="G88" i="20"/>
  <c r="O88" i="20" s="1"/>
  <c r="F88" i="20"/>
  <c r="P88" i="20" s="1"/>
  <c r="K88" i="20" l="1"/>
  <c r="H88" i="20"/>
  <c r="L88" i="20"/>
  <c r="I88" i="20"/>
  <c r="J88" i="20"/>
  <c r="D30" i="7" l="1"/>
  <c r="C28" i="7"/>
  <c r="C29" i="7"/>
  <c r="C30" i="7"/>
  <c r="D29" i="7"/>
  <c r="D28" i="7"/>
  <c r="A28" i="7"/>
  <c r="A29" i="7"/>
  <c r="A30" i="7"/>
  <c r="F84" i="20"/>
  <c r="P84" i="20" s="1"/>
  <c r="G84" i="20"/>
  <c r="J84" i="20" s="1"/>
  <c r="M84" i="20"/>
  <c r="N84" i="20"/>
  <c r="F85" i="20"/>
  <c r="P85" i="20" s="1"/>
  <c r="G85" i="20"/>
  <c r="H85" i="20" s="1"/>
  <c r="M85" i="20"/>
  <c r="N85" i="20"/>
  <c r="F86" i="20"/>
  <c r="P86" i="20" s="1"/>
  <c r="G86" i="20"/>
  <c r="J86" i="20" s="1"/>
  <c r="M86" i="20"/>
  <c r="N86" i="20"/>
  <c r="F87" i="20"/>
  <c r="P87" i="20" s="1"/>
  <c r="G87" i="20"/>
  <c r="H87" i="20" s="1"/>
  <c r="M87" i="20"/>
  <c r="N87" i="20"/>
  <c r="O84" i="20" l="1"/>
  <c r="K86" i="20"/>
  <c r="I84" i="20"/>
  <c r="O86" i="20"/>
  <c r="I86" i="20"/>
  <c r="K84" i="20"/>
  <c r="J87" i="20"/>
  <c r="L86" i="20"/>
  <c r="H86" i="20"/>
  <c r="J85" i="20"/>
  <c r="L84" i="20"/>
  <c r="H84" i="20"/>
  <c r="O87" i="20"/>
  <c r="K87" i="20"/>
  <c r="O85" i="20"/>
  <c r="K85" i="20"/>
  <c r="I87" i="20"/>
  <c r="I85" i="20"/>
  <c r="L87" i="20"/>
  <c r="L85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P11" i="28"/>
  <c r="P12" i="28"/>
  <c r="P13" i="28"/>
  <c r="P14" i="28"/>
  <c r="P15" i="28"/>
  <c r="P16" i="28"/>
  <c r="P17" i="28"/>
  <c r="P18" i="28"/>
  <c r="P19" i="28"/>
  <c r="P20" i="28"/>
  <c r="P21" i="28"/>
  <c r="P22" i="28"/>
  <c r="P23" i="28"/>
  <c r="P24" i="28"/>
  <c r="P25" i="28"/>
  <c r="P26" i="28"/>
  <c r="P27" i="28"/>
  <c r="P28" i="28"/>
  <c r="P29" i="28"/>
  <c r="P30" i="28"/>
  <c r="P31" i="28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O20" i="28" s="1"/>
  <c r="C25" i="7" s="1"/>
  <c r="M21" i="28"/>
  <c r="N21" i="28"/>
  <c r="M22" i="28"/>
  <c r="N22" i="28"/>
  <c r="O22" i="28" s="1"/>
  <c r="M23" i="28"/>
  <c r="N23" i="28"/>
  <c r="M24" i="28"/>
  <c r="N24" i="28"/>
  <c r="O24" i="28" s="1"/>
  <c r="M25" i="28"/>
  <c r="N25" i="28"/>
  <c r="M26" i="28"/>
  <c r="N26" i="28"/>
  <c r="O26" i="28" s="1"/>
  <c r="M27" i="28"/>
  <c r="N27" i="28"/>
  <c r="M28" i="28"/>
  <c r="N28" i="28"/>
  <c r="O28" i="28" s="1"/>
  <c r="C18" i="7" s="1"/>
  <c r="M29" i="28"/>
  <c r="N29" i="28"/>
  <c r="M30" i="28"/>
  <c r="N30" i="28"/>
  <c r="O30" i="28" s="1"/>
  <c r="C20" i="7" s="1"/>
  <c r="M31" i="28"/>
  <c r="N31" i="28"/>
  <c r="M32" i="28"/>
  <c r="N32" i="28"/>
  <c r="O32" i="28" s="1"/>
  <c r="M33" i="28"/>
  <c r="N33" i="28"/>
  <c r="M34" i="28"/>
  <c r="N34" i="28"/>
  <c r="O34" i="28" s="1"/>
  <c r="M35" i="28"/>
  <c r="N35" i="28"/>
  <c r="M36" i="28"/>
  <c r="N36" i="28"/>
  <c r="O36" i="28" s="1"/>
  <c r="M37" i="28"/>
  <c r="N37" i="28"/>
  <c r="M38" i="28"/>
  <c r="N38" i="28"/>
  <c r="O38" i="28" s="1"/>
  <c r="M39" i="28"/>
  <c r="N39" i="28"/>
  <c r="M40" i="28"/>
  <c r="N40" i="28"/>
  <c r="O40" i="28" s="1"/>
  <c r="M41" i="28"/>
  <c r="N41" i="28"/>
  <c r="M42" i="28"/>
  <c r="N42" i="28"/>
  <c r="O42" i="28" s="1"/>
  <c r="M43" i="28"/>
  <c r="N43" i="28"/>
  <c r="M44" i="28"/>
  <c r="N44" i="28"/>
  <c r="O44" i="28" s="1"/>
  <c r="M45" i="28"/>
  <c r="N45" i="28"/>
  <c r="M46" i="28"/>
  <c r="N46" i="28"/>
  <c r="O46" i="28" s="1"/>
  <c r="M47" i="28"/>
  <c r="N47" i="28"/>
  <c r="O47" i="28" s="1"/>
  <c r="M48" i="28"/>
  <c r="N48" i="28"/>
  <c r="O48" i="28" s="1"/>
  <c r="M49" i="28"/>
  <c r="N49" i="28"/>
  <c r="O49" i="28" s="1"/>
  <c r="M50" i="28"/>
  <c r="N50" i="28"/>
  <c r="O50" i="28" s="1"/>
  <c r="C23" i="7" s="1"/>
  <c r="M51" i="28"/>
  <c r="N51" i="28"/>
  <c r="O51" i="28" s="1"/>
  <c r="M52" i="28"/>
  <c r="N52" i="28"/>
  <c r="O52" i="28" s="1"/>
  <c r="M53" i="28"/>
  <c r="N53" i="28"/>
  <c r="O53" i="28" s="1"/>
  <c r="M54" i="28"/>
  <c r="N54" i="28"/>
  <c r="O54" i="28" s="1"/>
  <c r="M55" i="28"/>
  <c r="N55" i="28"/>
  <c r="O55" i="28" s="1"/>
  <c r="M56" i="28"/>
  <c r="N56" i="28"/>
  <c r="O56" i="28" s="1"/>
  <c r="M57" i="28"/>
  <c r="N57" i="28"/>
  <c r="O57" i="28" s="1"/>
  <c r="M58" i="28"/>
  <c r="N58" i="28"/>
  <c r="O58" i="28" s="1"/>
  <c r="M59" i="28"/>
  <c r="N59" i="28"/>
  <c r="O59" i="28" s="1"/>
  <c r="C26" i="7" s="1"/>
  <c r="M60" i="28"/>
  <c r="N60" i="28"/>
  <c r="O60" i="28" s="1"/>
  <c r="C27" i="7" s="1"/>
  <c r="M61" i="28"/>
  <c r="N61" i="28"/>
  <c r="O61" i="28" s="1"/>
  <c r="M62" i="28"/>
  <c r="N62" i="28"/>
  <c r="O62" i="28" s="1"/>
  <c r="M63" i="28"/>
  <c r="N63" i="28"/>
  <c r="O63" i="28" s="1"/>
  <c r="M64" i="28"/>
  <c r="N64" i="28"/>
  <c r="O64" i="28" s="1"/>
  <c r="M65" i="28"/>
  <c r="N65" i="28"/>
  <c r="O65" i="28" s="1"/>
  <c r="M66" i="28"/>
  <c r="N66" i="28"/>
  <c r="O66" i="28" s="1"/>
  <c r="M67" i="28"/>
  <c r="N67" i="28"/>
  <c r="O67" i="28" s="1"/>
  <c r="M68" i="28"/>
  <c r="N68" i="28"/>
  <c r="O68" i="28" s="1"/>
  <c r="M69" i="28"/>
  <c r="N69" i="28"/>
  <c r="M70" i="28"/>
  <c r="N70" i="28"/>
  <c r="O70" i="28" s="1"/>
  <c r="M71" i="28"/>
  <c r="N71" i="28"/>
  <c r="O71" i="28" s="1"/>
  <c r="M72" i="28"/>
  <c r="N72" i="28"/>
  <c r="O72" i="28" s="1"/>
  <c r="M73" i="28"/>
  <c r="N73" i="28"/>
  <c r="M74" i="28"/>
  <c r="N74" i="28"/>
  <c r="O74" i="28" s="1"/>
  <c r="M75" i="28"/>
  <c r="N75" i="28"/>
  <c r="O75" i="28" s="1"/>
  <c r="M76" i="28"/>
  <c r="N76" i="28"/>
  <c r="O76" i="28" s="1"/>
  <c r="M77" i="28"/>
  <c r="N77" i="28"/>
  <c r="M78" i="28"/>
  <c r="N78" i="28"/>
  <c r="O78" i="28" s="1"/>
  <c r="M79" i="28"/>
  <c r="N79" i="28"/>
  <c r="O79" i="28" s="1"/>
  <c r="M80" i="28"/>
  <c r="N80" i="28"/>
  <c r="O80" i="28" s="1"/>
  <c r="M81" i="28"/>
  <c r="N81" i="28"/>
  <c r="M82" i="28"/>
  <c r="N82" i="28"/>
  <c r="O82" i="28" s="1"/>
  <c r="M83" i="28"/>
  <c r="N83" i="28"/>
  <c r="O83" i="28" s="1"/>
  <c r="M84" i="28"/>
  <c r="N84" i="28"/>
  <c r="O84" i="28" s="1"/>
  <c r="M85" i="28"/>
  <c r="N85" i="28"/>
  <c r="M86" i="28"/>
  <c r="N86" i="28"/>
  <c r="O86" i="28" s="1"/>
  <c r="M87" i="28"/>
  <c r="N87" i="28"/>
  <c r="O87" i="28" s="1"/>
  <c r="M88" i="28"/>
  <c r="N88" i="28"/>
  <c r="O88" i="28" s="1"/>
  <c r="M89" i="28"/>
  <c r="N89" i="28"/>
  <c r="M90" i="28"/>
  <c r="N90" i="28"/>
  <c r="O90" i="28" s="1"/>
  <c r="M91" i="28"/>
  <c r="N91" i="28"/>
  <c r="O91" i="28" s="1"/>
  <c r="M92" i="28"/>
  <c r="N92" i="28"/>
  <c r="O92" i="28" s="1"/>
  <c r="M93" i="28"/>
  <c r="N93" i="28"/>
  <c r="M94" i="28"/>
  <c r="N94" i="28"/>
  <c r="O94" i="28" s="1"/>
  <c r="M95" i="28"/>
  <c r="N95" i="28"/>
  <c r="O95" i="28" s="1"/>
  <c r="N3" i="28"/>
  <c r="N4" i="28"/>
  <c r="N5" i="28"/>
  <c r="N6" i="28"/>
  <c r="N7" i="28"/>
  <c r="N8" i="28"/>
  <c r="N9" i="28"/>
  <c r="N10" i="28"/>
  <c r="O10" i="28" s="1"/>
  <c r="N11" i="28"/>
  <c r="N12" i="28"/>
  <c r="O12" i="28" s="1"/>
  <c r="N13" i="28"/>
  <c r="N14" i="28"/>
  <c r="N15" i="28"/>
  <c r="N16" i="28"/>
  <c r="O16" i="28" s="1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O45" i="28" l="1"/>
  <c r="O43" i="28"/>
  <c r="O41" i="28"/>
  <c r="O39" i="28"/>
  <c r="O37" i="28"/>
  <c r="O35" i="28"/>
  <c r="O33" i="28"/>
  <c r="O31" i="28"/>
  <c r="O29" i="28"/>
  <c r="C19" i="7" s="1"/>
  <c r="O27" i="28"/>
  <c r="O25" i="28"/>
  <c r="O23" i="28"/>
  <c r="C24" i="7" s="1"/>
  <c r="O21" i="28"/>
  <c r="O19" i="28"/>
  <c r="C21" i="7" s="1"/>
  <c r="O15" i="28"/>
  <c r="O11" i="28"/>
  <c r="O18" i="28"/>
  <c r="O14" i="28"/>
  <c r="O17" i="28"/>
  <c r="C22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27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70" i="20"/>
  <c r="M70" i="20"/>
  <c r="G70" i="20"/>
  <c r="O70" i="20" s="1"/>
  <c r="F70" i="20"/>
  <c r="P70" i="20" s="1"/>
  <c r="N69" i="20"/>
  <c r="M69" i="20"/>
  <c r="G69" i="20"/>
  <c r="I69" i="20" s="1"/>
  <c r="F69" i="20"/>
  <c r="P69" i="20" s="1"/>
  <c r="N68" i="20"/>
  <c r="M68" i="20"/>
  <c r="L68" i="20"/>
  <c r="I68" i="20"/>
  <c r="G68" i="20"/>
  <c r="O68" i="20" s="1"/>
  <c r="F68" i="20"/>
  <c r="P68" i="20" s="1"/>
  <c r="N67" i="20"/>
  <c r="M67" i="20"/>
  <c r="G67" i="20"/>
  <c r="I67" i="20" s="1"/>
  <c r="F67" i="20"/>
  <c r="P67" i="20" s="1"/>
  <c r="N66" i="20"/>
  <c r="M66" i="20"/>
  <c r="G66" i="20"/>
  <c r="O66" i="20" s="1"/>
  <c r="F66" i="20"/>
  <c r="P66" i="20" s="1"/>
  <c r="N65" i="20"/>
  <c r="M65" i="20"/>
  <c r="G65" i="20"/>
  <c r="I65" i="20" s="1"/>
  <c r="F65" i="20"/>
  <c r="P65" i="20" s="1"/>
  <c r="N64" i="20"/>
  <c r="M64" i="20"/>
  <c r="G64" i="20"/>
  <c r="O64" i="20" s="1"/>
  <c r="F64" i="20"/>
  <c r="P64" i="20" s="1"/>
  <c r="N63" i="20"/>
  <c r="M63" i="20"/>
  <c r="G63" i="20"/>
  <c r="I63" i="20" s="1"/>
  <c r="F63" i="20"/>
  <c r="P63" i="20" s="1"/>
  <c r="N62" i="20"/>
  <c r="M62" i="20"/>
  <c r="G62" i="20"/>
  <c r="O62" i="20" s="1"/>
  <c r="F62" i="20"/>
  <c r="P62" i="20" s="1"/>
  <c r="N61" i="20"/>
  <c r="M61" i="20"/>
  <c r="G61" i="20"/>
  <c r="I61" i="20" s="1"/>
  <c r="F61" i="20"/>
  <c r="P61" i="20" s="1"/>
  <c r="N60" i="20"/>
  <c r="M60" i="20"/>
  <c r="G60" i="20"/>
  <c r="O60" i="20" s="1"/>
  <c r="F60" i="20"/>
  <c r="P60" i="20" s="1"/>
  <c r="N59" i="20"/>
  <c r="M59" i="20"/>
  <c r="G59" i="20"/>
  <c r="I59" i="20" s="1"/>
  <c r="F59" i="20"/>
  <c r="P59" i="20" s="1"/>
  <c r="N58" i="20"/>
  <c r="M58" i="20"/>
  <c r="G58" i="20"/>
  <c r="O58" i="20" s="1"/>
  <c r="F58" i="20"/>
  <c r="P58" i="20" s="1"/>
  <c r="N57" i="20"/>
  <c r="M57" i="20"/>
  <c r="G57" i="20"/>
  <c r="I57" i="20" s="1"/>
  <c r="F57" i="20"/>
  <c r="P57" i="20" s="1"/>
  <c r="N56" i="20"/>
  <c r="M56" i="20"/>
  <c r="G56" i="20"/>
  <c r="O56" i="20" s="1"/>
  <c r="F56" i="20"/>
  <c r="P56" i="20" s="1"/>
  <c r="N54" i="20"/>
  <c r="M54" i="20"/>
  <c r="G54" i="20"/>
  <c r="I54" i="20" s="1"/>
  <c r="F54" i="20"/>
  <c r="P54" i="20" s="1"/>
  <c r="N53" i="20"/>
  <c r="M53" i="20"/>
  <c r="G53" i="20"/>
  <c r="O53" i="20" s="1"/>
  <c r="F53" i="20"/>
  <c r="P53" i="20" s="1"/>
  <c r="N52" i="20"/>
  <c r="M52" i="20"/>
  <c r="G52" i="20"/>
  <c r="I52" i="20" s="1"/>
  <c r="F52" i="20"/>
  <c r="P52" i="20" s="1"/>
  <c r="N51" i="20"/>
  <c r="M51" i="20"/>
  <c r="G51" i="20"/>
  <c r="O51" i="20" s="1"/>
  <c r="F51" i="20"/>
  <c r="P51" i="20" s="1"/>
  <c r="N50" i="20"/>
  <c r="M50" i="20"/>
  <c r="G50" i="20"/>
  <c r="I50" i="20" s="1"/>
  <c r="F50" i="20"/>
  <c r="P50" i="20" s="1"/>
  <c r="N49" i="20"/>
  <c r="M49" i="20"/>
  <c r="G49" i="20"/>
  <c r="O49" i="20" s="1"/>
  <c r="F49" i="20"/>
  <c r="P49" i="20" s="1"/>
  <c r="N73" i="20"/>
  <c r="M73" i="20"/>
  <c r="G73" i="20"/>
  <c r="O73" i="20" s="1"/>
  <c r="F73" i="20"/>
  <c r="P73" i="20" s="1"/>
  <c r="N72" i="20"/>
  <c r="M72" i="20"/>
  <c r="G72" i="20"/>
  <c r="I72" i="20" s="1"/>
  <c r="F72" i="20"/>
  <c r="P72" i="20" s="1"/>
  <c r="N71" i="20"/>
  <c r="M71" i="20"/>
  <c r="G71" i="20"/>
  <c r="O71" i="20" s="1"/>
  <c r="F71" i="20"/>
  <c r="P71" i="20" s="1"/>
  <c r="N74" i="20"/>
  <c r="M74" i="20"/>
  <c r="G74" i="20"/>
  <c r="O74" i="20" s="1"/>
  <c r="F74" i="20"/>
  <c r="P74" i="20" s="1"/>
  <c r="N75" i="20"/>
  <c r="M75" i="20"/>
  <c r="G75" i="20"/>
  <c r="O75" i="20" s="1"/>
  <c r="F75" i="20"/>
  <c r="P75" i="20" s="1"/>
  <c r="N76" i="20"/>
  <c r="M76" i="20"/>
  <c r="G76" i="20"/>
  <c r="O76" i="20" s="1"/>
  <c r="F76" i="20"/>
  <c r="P76" i="20" s="1"/>
  <c r="N77" i="20"/>
  <c r="M77" i="20"/>
  <c r="G77" i="20"/>
  <c r="O77" i="20" s="1"/>
  <c r="F77" i="20"/>
  <c r="P77" i="20" s="1"/>
  <c r="N78" i="20"/>
  <c r="M78" i="20"/>
  <c r="G78" i="20"/>
  <c r="O78" i="20" s="1"/>
  <c r="F78" i="20"/>
  <c r="P78" i="20" s="1"/>
  <c r="N79" i="20"/>
  <c r="M79" i="20"/>
  <c r="G79" i="20"/>
  <c r="I79" i="20" s="1"/>
  <c r="F79" i="20"/>
  <c r="P79" i="20" s="1"/>
  <c r="N80" i="20"/>
  <c r="M80" i="20"/>
  <c r="G80" i="20"/>
  <c r="O80" i="20" s="1"/>
  <c r="F80" i="20"/>
  <c r="P80" i="20" s="1"/>
  <c r="F82" i="20"/>
  <c r="P82" i="20" s="1"/>
  <c r="G82" i="20"/>
  <c r="J82" i="20" s="1"/>
  <c r="M82" i="20"/>
  <c r="N82" i="20"/>
  <c r="F83" i="20"/>
  <c r="P83" i="20" s="1"/>
  <c r="G83" i="20"/>
  <c r="L83" i="20" s="1"/>
  <c r="M83" i="20"/>
  <c r="N83" i="20"/>
  <c r="N81" i="20"/>
  <c r="M81" i="20"/>
  <c r="G81" i="20"/>
  <c r="I81" i="20" s="1"/>
  <c r="F81" i="20"/>
  <c r="P81" i="20" s="1"/>
  <c r="I82" i="20" l="1"/>
  <c r="J52" i="20"/>
  <c r="L52" i="20"/>
  <c r="J49" i="20"/>
  <c r="J59" i="20"/>
  <c r="J50" i="20"/>
  <c r="J61" i="20"/>
  <c r="H51" i="20"/>
  <c r="L50" i="20"/>
  <c r="J54" i="20"/>
  <c r="J63" i="20"/>
  <c r="J69" i="20"/>
  <c r="H68" i="20"/>
  <c r="O82" i="20"/>
  <c r="J71" i="20"/>
  <c r="I49" i="20"/>
  <c r="I51" i="20"/>
  <c r="J57" i="20"/>
  <c r="J65" i="20"/>
  <c r="H72" i="20"/>
  <c r="H80" i="20"/>
  <c r="L53" i="20"/>
  <c r="L56" i="20"/>
  <c r="L58" i="20"/>
  <c r="L60" i="20"/>
  <c r="L62" i="20"/>
  <c r="L64" i="20"/>
  <c r="J67" i="20"/>
  <c r="L70" i="20"/>
  <c r="H50" i="20"/>
  <c r="H54" i="20"/>
  <c r="H59" i="20"/>
  <c r="H63" i="20"/>
  <c r="H67" i="20"/>
  <c r="H71" i="20"/>
  <c r="H75" i="20"/>
  <c r="H79" i="20"/>
  <c r="H83" i="20"/>
  <c r="H56" i="20"/>
  <c r="H76" i="20"/>
  <c r="L75" i="20"/>
  <c r="L49" i="20"/>
  <c r="J51" i="20"/>
  <c r="I53" i="20"/>
  <c r="I56" i="20"/>
  <c r="I58" i="20"/>
  <c r="I60" i="20"/>
  <c r="I62" i="20"/>
  <c r="I64" i="20"/>
  <c r="I66" i="20"/>
  <c r="H52" i="20"/>
  <c r="H57" i="20"/>
  <c r="H61" i="20"/>
  <c r="H65" i="20"/>
  <c r="H69" i="20"/>
  <c r="H73" i="20"/>
  <c r="H77" i="20"/>
  <c r="H81" i="20"/>
  <c r="H60" i="20"/>
  <c r="H64" i="20"/>
  <c r="L51" i="20"/>
  <c r="J53" i="20"/>
  <c r="J56" i="20"/>
  <c r="J58" i="20"/>
  <c r="J60" i="20"/>
  <c r="J62" i="20"/>
  <c r="J64" i="20"/>
  <c r="L66" i="20"/>
  <c r="H49" i="20"/>
  <c r="H53" i="20"/>
  <c r="H58" i="20"/>
  <c r="H62" i="20"/>
  <c r="H66" i="20"/>
  <c r="H70" i="20"/>
  <c r="H74" i="20"/>
  <c r="H78" i="20"/>
  <c r="H82" i="20"/>
  <c r="K50" i="20"/>
  <c r="O50" i="20"/>
  <c r="K52" i="20"/>
  <c r="O52" i="20"/>
  <c r="K54" i="20"/>
  <c r="O54" i="20"/>
  <c r="K57" i="20"/>
  <c r="O57" i="20"/>
  <c r="K59" i="20"/>
  <c r="O59" i="20"/>
  <c r="K61" i="20"/>
  <c r="O61" i="20"/>
  <c r="K63" i="20"/>
  <c r="O63" i="20"/>
  <c r="K65" i="20"/>
  <c r="O65" i="20"/>
  <c r="K67" i="20"/>
  <c r="O67" i="20"/>
  <c r="K69" i="20"/>
  <c r="O69" i="20"/>
  <c r="I70" i="20"/>
  <c r="K82" i="20"/>
  <c r="L54" i="20"/>
  <c r="L57" i="20"/>
  <c r="L59" i="20"/>
  <c r="L61" i="20"/>
  <c r="L63" i="20"/>
  <c r="L65" i="20"/>
  <c r="J66" i="20"/>
  <c r="L67" i="20"/>
  <c r="J68" i="20"/>
  <c r="L69" i="20"/>
  <c r="J70" i="20"/>
  <c r="J79" i="20"/>
  <c r="I71" i="20"/>
  <c r="J73" i="20"/>
  <c r="K49" i="20"/>
  <c r="K51" i="20"/>
  <c r="K53" i="20"/>
  <c r="K56" i="20"/>
  <c r="K58" i="20"/>
  <c r="K60" i="20"/>
  <c r="K62" i="20"/>
  <c r="K64" i="20"/>
  <c r="K66" i="20"/>
  <c r="K68" i="20"/>
  <c r="K70" i="20"/>
  <c r="I76" i="20"/>
  <c r="L81" i="20"/>
  <c r="J78" i="20"/>
  <c r="J76" i="20"/>
  <c r="J72" i="20"/>
  <c r="L73" i="20"/>
  <c r="L78" i="20"/>
  <c r="J81" i="20"/>
  <c r="K81" i="20"/>
  <c r="O81" i="20"/>
  <c r="I78" i="20"/>
  <c r="L77" i="20"/>
  <c r="L76" i="20"/>
  <c r="L74" i="20"/>
  <c r="L71" i="20"/>
  <c r="I73" i="20"/>
  <c r="K72" i="20"/>
  <c r="O72" i="20"/>
  <c r="L72" i="20"/>
  <c r="K71" i="20"/>
  <c r="K73" i="20"/>
  <c r="I74" i="20"/>
  <c r="J74" i="20"/>
  <c r="K74" i="20"/>
  <c r="I75" i="20"/>
  <c r="J75" i="20"/>
  <c r="K75" i="20"/>
  <c r="K76" i="20"/>
  <c r="I77" i="20"/>
  <c r="J77" i="20"/>
  <c r="K77" i="20"/>
  <c r="K78" i="20"/>
  <c r="L79" i="20"/>
  <c r="K79" i="20"/>
  <c r="O79" i="20"/>
  <c r="L80" i="20"/>
  <c r="I80" i="20"/>
  <c r="J80" i="20"/>
  <c r="K80" i="20"/>
  <c r="O83" i="20"/>
  <c r="K83" i="20"/>
  <c r="J83" i="20"/>
  <c r="L82" i="20"/>
  <c r="I83" i="20"/>
  <c r="F8" i="9"/>
  <c r="G8" i="9"/>
  <c r="D25" i="7"/>
  <c r="D26" i="7"/>
  <c r="D27" i="7"/>
  <c r="F17" i="7" l="1"/>
  <c r="D24" i="7" l="1"/>
  <c r="Y18" i="7" l="1"/>
  <c r="Y19" i="7"/>
  <c r="D18" i="7"/>
  <c r="D19" i="7"/>
  <c r="D17" i="7" l="1"/>
  <c r="D10" i="30" l="1"/>
  <c r="C10" i="30"/>
  <c r="D14" i="30" l="1"/>
  <c r="C14" i="30"/>
  <c r="D21" i="7"/>
  <c r="D23" i="7" l="1"/>
  <c r="D20" i="7" l="1"/>
  <c r="D13" i="30" l="1"/>
  <c r="C13" i="30"/>
  <c r="D12" i="30"/>
  <c r="C12" i="30"/>
  <c r="G7" i="9"/>
  <c r="F7" i="9"/>
  <c r="G6" i="9"/>
  <c r="F6" i="9"/>
  <c r="C11" i="30" l="1"/>
  <c r="D11" i="30"/>
  <c r="D22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G29" i="28"/>
  <c r="G30" i="28"/>
  <c r="F38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G70" i="28" l="1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<sst xmlns="http://schemas.openxmlformats.org/spreadsheetml/2006/main" count="5052" uniqueCount="647">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</sst>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I4" t="str">
            <v>See supplementary files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G21" t="str">
            <v>See project factsheet excel file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E56">
            <v>3000</v>
          </cell>
          <cell r="G56">
            <v>15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5" x14ac:dyDescent="0.25"/>
  <cols>
    <col min="1" max="1" width="12.7109375" customWidth="1"/>
    <col min="2" max="2" width="11.42578125" style="50" customWidth="1"/>
    <col min="3" max="3" width="13.42578125" customWidth="1"/>
    <col min="4" max="5" width="26.85546875" customWidth="1"/>
    <col min="6" max="7" width="26.85546875" style="30" customWidth="1"/>
  </cols>
  <sheetData>
    <row r="1" spans="1:7" x14ac:dyDescent="0.2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ht="30" x14ac:dyDescent="0.2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25">
      <c r="A3" s="93" t="s">
        <v>634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2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2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2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2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2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25">
      <c r="B9" s="77"/>
      <c r="C9" s="46"/>
    </row>
    <row r="10" spans="1:7" x14ac:dyDescent="0.25">
      <c r="B10" s="77"/>
      <c r="C10" s="46"/>
    </row>
    <row r="11" spans="1:7" x14ac:dyDescent="0.25">
      <c r="B11" s="77"/>
      <c r="C11" s="46"/>
    </row>
    <row r="12" spans="1:7" x14ac:dyDescent="0.25">
      <c r="B12" s="77"/>
      <c r="C12" s="46"/>
    </row>
    <row r="13" spans="1:7" x14ac:dyDescent="0.25">
      <c r="B13" s="77"/>
      <c r="C13" s="46"/>
    </row>
    <row r="14" spans="1:7" x14ac:dyDescent="0.25">
      <c r="B14" s="77"/>
      <c r="C14" s="46"/>
    </row>
    <row r="15" spans="1:7" x14ac:dyDescent="0.25">
      <c r="B15" s="77"/>
      <c r="C15" s="46"/>
    </row>
    <row r="16" spans="1:7" x14ac:dyDescent="0.25">
      <c r="B16" s="77"/>
      <c r="C16" s="46"/>
    </row>
    <row r="17" spans="2:3" x14ac:dyDescent="0.25">
      <c r="B17" s="77"/>
      <c r="C17" s="46"/>
    </row>
    <row r="18" spans="2:3" x14ac:dyDescent="0.25">
      <c r="B18" s="77"/>
      <c r="C18" s="46"/>
    </row>
    <row r="19" spans="2:3" x14ac:dyDescent="0.25">
      <c r="B19" s="77"/>
      <c r="C19" s="46"/>
    </row>
    <row r="20" spans="2:3" x14ac:dyDescent="0.25">
      <c r="B20" s="77"/>
      <c r="C20" s="46"/>
    </row>
    <row r="21" spans="2:3" x14ac:dyDescent="0.25">
      <c r="B21" s="77"/>
      <c r="C21" s="46"/>
    </row>
    <row r="22" spans="2:3" x14ac:dyDescent="0.25">
      <c r="B22" s="77"/>
      <c r="C22" s="46"/>
    </row>
    <row r="23" spans="2:3" x14ac:dyDescent="0.25">
      <c r="B23" s="77"/>
      <c r="C23" s="46"/>
    </row>
    <row r="24" spans="2:3" x14ac:dyDescent="0.25">
      <c r="B24" s="77"/>
      <c r="C24" s="46"/>
    </row>
    <row r="25" spans="2:3" x14ac:dyDescent="0.25">
      <c r="B25" s="77"/>
      <c r="C25" s="46"/>
    </row>
    <row r="26" spans="2:3" x14ac:dyDescent="0.25">
      <c r="B26" s="77"/>
      <c r="C26" s="46"/>
    </row>
    <row r="27" spans="2:3" x14ac:dyDescent="0.25">
      <c r="B27" s="77"/>
      <c r="C27" s="46"/>
    </row>
    <row r="28" spans="2:3" x14ac:dyDescent="0.25">
      <c r="B28" s="77"/>
      <c r="C28" s="46"/>
    </row>
    <row r="29" spans="2:3" x14ac:dyDescent="0.25">
      <c r="B29" s="77"/>
      <c r="C29" s="46"/>
    </row>
    <row r="30" spans="2:3" x14ac:dyDescent="0.25">
      <c r="B30" s="77"/>
      <c r="C30" s="46"/>
    </row>
    <row r="31" spans="2:3" x14ac:dyDescent="0.25">
      <c r="B31" s="77"/>
      <c r="C31" s="46"/>
    </row>
    <row r="32" spans="2:3" x14ac:dyDescent="0.25">
      <c r="B32" s="77"/>
      <c r="C32" s="46"/>
    </row>
    <row r="33" spans="2:3" x14ac:dyDescent="0.25">
      <c r="B33" s="77"/>
      <c r="C33" s="46"/>
    </row>
    <row r="34" spans="2:3" x14ac:dyDescent="0.25">
      <c r="B34" s="77"/>
      <c r="C34" s="46"/>
    </row>
    <row r="35" spans="2:3" x14ac:dyDescent="0.25">
      <c r="B35" s="77"/>
      <c r="C35" s="46"/>
    </row>
    <row r="36" spans="2:3" x14ac:dyDescent="0.25">
      <c r="B36" s="77"/>
      <c r="C36" s="46"/>
    </row>
    <row r="37" spans="2:3" x14ac:dyDescent="0.25">
      <c r="B37" s="77"/>
      <c r="C37" s="46"/>
    </row>
    <row r="38" spans="2:3" x14ac:dyDescent="0.25">
      <c r="B38" s="77"/>
      <c r="C38" s="46"/>
    </row>
    <row r="39" spans="2:3" x14ac:dyDescent="0.25">
      <c r="B39" s="77"/>
      <c r="C39" s="46"/>
    </row>
    <row r="40" spans="2:3" x14ac:dyDescent="0.25">
      <c r="B40" s="77"/>
      <c r="C40" s="46"/>
    </row>
    <row r="41" spans="2:3" x14ac:dyDescent="0.25">
      <c r="B41" s="77"/>
      <c r="C41" s="46"/>
    </row>
    <row r="42" spans="2:3" x14ac:dyDescent="0.25">
      <c r="B42" s="77"/>
      <c r="C42" s="46"/>
    </row>
    <row r="43" spans="2:3" x14ac:dyDescent="0.25">
      <c r="B43" s="77"/>
      <c r="C43" s="46"/>
    </row>
    <row r="44" spans="2:3" x14ac:dyDescent="0.25">
      <c r="B44" s="77"/>
      <c r="C44" s="46"/>
    </row>
    <row r="45" spans="2:3" x14ac:dyDescent="0.25">
      <c r="B45" s="77"/>
      <c r="C45" s="46"/>
    </row>
    <row r="46" spans="2:3" x14ac:dyDescent="0.25">
      <c r="B46" s="77"/>
      <c r="C46" s="46"/>
    </row>
    <row r="47" spans="2:3" x14ac:dyDescent="0.25">
      <c r="B47" s="77"/>
      <c r="C47" s="46"/>
    </row>
    <row r="48" spans="2:3" x14ac:dyDescent="0.25">
      <c r="B48" s="77"/>
      <c r="C48" s="46"/>
    </row>
    <row r="49" spans="2:3" x14ac:dyDescent="0.25">
      <c r="B49" s="77"/>
      <c r="C49" s="46"/>
    </row>
    <row r="50" spans="2:3" x14ac:dyDescent="0.25">
      <c r="B50" s="77"/>
      <c r="C50" s="46"/>
    </row>
    <row r="51" spans="2:3" x14ac:dyDescent="0.25">
      <c r="B51" s="77"/>
      <c r="C51" s="46"/>
    </row>
    <row r="52" spans="2:3" x14ac:dyDescent="0.25">
      <c r="B52" s="77"/>
      <c r="C52" s="46"/>
    </row>
    <row r="53" spans="2:3" x14ac:dyDescent="0.25">
      <c r="B53" s="77"/>
      <c r="C53" s="46"/>
    </row>
    <row r="54" spans="2:3" x14ac:dyDescent="0.25">
      <c r="B54" s="77"/>
      <c r="C54" s="46"/>
    </row>
    <row r="55" spans="2:3" x14ac:dyDescent="0.25">
      <c r="B55" s="77"/>
      <c r="C55" s="46"/>
    </row>
    <row r="56" spans="2:3" x14ac:dyDescent="0.25">
      <c r="B56" s="77"/>
      <c r="C56" s="46"/>
    </row>
    <row r="57" spans="2:3" x14ac:dyDescent="0.25">
      <c r="B57" s="77"/>
      <c r="C57" s="46"/>
    </row>
    <row r="58" spans="2:3" x14ac:dyDescent="0.25">
      <c r="B58" s="77"/>
      <c r="C58" s="46"/>
    </row>
    <row r="59" spans="2:3" x14ac:dyDescent="0.25">
      <c r="B59" s="77"/>
      <c r="C59" s="46"/>
    </row>
    <row r="60" spans="2:3" x14ac:dyDescent="0.25">
      <c r="B60" s="77"/>
      <c r="C60" s="46"/>
    </row>
    <row r="61" spans="2:3" x14ac:dyDescent="0.25">
      <c r="B61" s="77"/>
      <c r="C61" s="46"/>
    </row>
    <row r="62" spans="2:3" x14ac:dyDescent="0.25">
      <c r="B62" s="77"/>
      <c r="C62" s="46"/>
    </row>
    <row r="63" spans="2:3" x14ac:dyDescent="0.25">
      <c r="B63" s="77"/>
      <c r="C63" s="46"/>
    </row>
    <row r="64" spans="2:3" x14ac:dyDescent="0.25">
      <c r="B64" s="77"/>
      <c r="C64" s="46"/>
    </row>
    <row r="65" spans="2:3" x14ac:dyDescent="0.25">
      <c r="B65" s="77"/>
      <c r="C65" s="46"/>
    </row>
    <row r="66" spans="2:3" x14ac:dyDescent="0.25">
      <c r="B66" s="77"/>
      <c r="C66" s="46"/>
    </row>
    <row r="67" spans="2:3" x14ac:dyDescent="0.25">
      <c r="B67" s="77"/>
      <c r="C67" s="46"/>
    </row>
    <row r="68" spans="2:3" x14ac:dyDescent="0.25">
      <c r="B68" s="77"/>
      <c r="C68" s="46"/>
    </row>
    <row r="69" spans="2:3" x14ac:dyDescent="0.2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5" x14ac:dyDescent="0.25"/>
  <cols>
    <col min="2" max="2" width="13.42578125" customWidth="1"/>
    <col min="3" max="3" width="14.85546875" customWidth="1"/>
    <col min="4" max="4" width="18.85546875" customWidth="1"/>
    <col min="5" max="9" width="12.140625" customWidth="1"/>
  </cols>
  <sheetData>
    <row r="1" spans="1:9" ht="30" x14ac:dyDescent="0.2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25">
      <c r="A2" s="93" t="s">
        <v>634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2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2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2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2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2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2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2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2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2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2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2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2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2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2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2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2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2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2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2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7" activePane="bottomLeft" state="frozen"/>
      <selection pane="bottomLeft" activeCell="B57" sqref="B57"/>
    </sheetView>
  </sheetViews>
  <sheetFormatPr defaultRowHeight="15" x14ac:dyDescent="0.25"/>
  <cols>
    <col min="1" max="1" width="10.7109375" style="66" customWidth="1"/>
    <col min="2" max="2" width="75.42578125" style="67" bestFit="1" customWidth="1"/>
    <col min="3" max="3" width="17.42578125" style="67" customWidth="1"/>
    <col min="4" max="4" width="14.140625" style="71" customWidth="1"/>
    <col min="5" max="5" width="12.42578125" style="67" customWidth="1"/>
    <col min="6" max="6" width="16.85546875" customWidth="1"/>
    <col min="7" max="7" width="12.7109375" bestFit="1" customWidth="1"/>
    <col min="8" max="11" width="12.7109375" customWidth="1"/>
    <col min="12" max="12" width="19.42578125" bestFit="1" customWidth="1"/>
    <col min="13" max="18" width="12.7109375" customWidth="1"/>
    <col min="19" max="19" width="7.140625" bestFit="1" customWidth="1"/>
    <col min="20" max="20" width="26.7109375" bestFit="1" customWidth="1"/>
  </cols>
  <sheetData>
    <row r="1" spans="1:23" x14ac:dyDescent="0.2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599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623</v>
      </c>
      <c r="N1" s="55" t="s">
        <v>624</v>
      </c>
      <c r="O1" s="55" t="s">
        <v>622</v>
      </c>
      <c r="P1" s="55" t="s">
        <v>625</v>
      </c>
      <c r="Q1" s="55" t="s">
        <v>626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2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615</v>
      </c>
      <c r="I2" t="s">
        <v>602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2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615</v>
      </c>
      <c r="I3" t="s">
        <v>602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2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615</v>
      </c>
      <c r="I4" t="s">
        <v>602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601</v>
      </c>
    </row>
    <row r="5" spans="1:23" x14ac:dyDescent="0.2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615</v>
      </c>
      <c r="I5" t="s">
        <v>602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601</v>
      </c>
    </row>
    <row r="6" spans="1:23" x14ac:dyDescent="0.2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615</v>
      </c>
      <c r="I6" t="s">
        <v>602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2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615</v>
      </c>
      <c r="I7" t="s">
        <v>602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2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615</v>
      </c>
      <c r="I8" t="s">
        <v>602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2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615</v>
      </c>
      <c r="I9" t="s">
        <v>602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2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614</v>
      </c>
      <c r="I10" t="s">
        <v>602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2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614</v>
      </c>
      <c r="I11" t="s">
        <v>602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600</v>
      </c>
      <c r="V11" t="s">
        <v>170</v>
      </c>
    </row>
    <row r="12" spans="1:23" x14ac:dyDescent="0.2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614</v>
      </c>
      <c r="I12" t="s">
        <v>602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2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611</v>
      </c>
      <c r="I13" s="20" t="s">
        <v>603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2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612</v>
      </c>
      <c r="I14" s="20" t="s">
        <v>604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2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614</v>
      </c>
      <c r="I15" s="20" t="s">
        <v>602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2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611</v>
      </c>
      <c r="I16" s="20" t="s">
        <v>603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2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613</v>
      </c>
      <c r="I17" s="20" t="s">
        <v>602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2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614</v>
      </c>
      <c r="I18" s="20" t="s">
        <v>605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2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602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2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614</v>
      </c>
      <c r="I20" s="20" t="s">
        <v>606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2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614</v>
      </c>
      <c r="I21" s="20" t="s">
        <v>606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2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614</v>
      </c>
      <c r="I22" s="20" t="s">
        <v>602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2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613</v>
      </c>
      <c r="I23" s="20" t="s">
        <v>607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2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613</v>
      </c>
      <c r="I24" s="20" t="s">
        <v>607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2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613</v>
      </c>
      <c r="I25" s="20" t="s">
        <v>607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2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611</v>
      </c>
      <c r="I26" s="20" t="s">
        <v>602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2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611</v>
      </c>
      <c r="I27" s="20" t="s">
        <v>603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2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611</v>
      </c>
      <c r="I28" s="20" t="s">
        <v>602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2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611</v>
      </c>
      <c r="I29" s="20" t="s">
        <v>602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2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611</v>
      </c>
      <c r="I30" s="20" t="s">
        <v>602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2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612</v>
      </c>
      <c r="I31" s="20" t="s">
        <v>604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2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612</v>
      </c>
      <c r="I32" s="20" t="s">
        <v>602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2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615</v>
      </c>
      <c r="I33" s="20" t="s">
        <v>602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2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614</v>
      </c>
      <c r="I34" s="20" t="s">
        <v>602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2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614</v>
      </c>
      <c r="I35" s="20" t="s">
        <v>605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2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602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2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613</v>
      </c>
      <c r="I37" s="20" t="s">
        <v>607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2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613</v>
      </c>
      <c r="I38" s="20" t="s">
        <v>607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2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613</v>
      </c>
      <c r="I39" s="20" t="s">
        <v>607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2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613</v>
      </c>
      <c r="I40" s="20" t="s">
        <v>607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2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613</v>
      </c>
      <c r="I41" s="20" t="s">
        <v>607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2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613</v>
      </c>
      <c r="I42" s="20" t="s">
        <v>607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2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 t="shared" si="2"/>
        <v>Thursday</v>
      </c>
      <c r="H43" s="20" t="s">
        <v>615</v>
      </c>
      <c r="I43" s="20" t="s">
        <v>602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 t="shared" si="1"/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2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 t="shared" si="2"/>
        <v>Monday</v>
      </c>
      <c r="H44" s="20" t="s">
        <v>611</v>
      </c>
      <c r="I44" s="20" t="s">
        <v>602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 t="shared" si="1"/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2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 t="shared" si="2"/>
        <v>Tuesday</v>
      </c>
      <c r="H45" s="20" t="s">
        <v>611</v>
      </c>
      <c r="I45" s="20" t="s">
        <v>602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 t="shared" si="1"/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25">
      <c r="A46" s="66">
        <v>2500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613</v>
      </c>
      <c r="I46" s="20" t="s">
        <v>607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25">
      <c r="A47" s="66">
        <v>2501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613</v>
      </c>
      <c r="I47" s="20" t="s">
        <v>607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25">
      <c r="A48" s="66">
        <v>2502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613</v>
      </c>
      <c r="I48" s="20" t="s">
        <v>607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2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615</v>
      </c>
      <c r="I49" s="20" t="s">
        <v>602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2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615</v>
      </c>
      <c r="I50" s="20" t="s">
        <v>602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2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611</v>
      </c>
      <c r="I51" s="20" t="s">
        <v>603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2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611</v>
      </c>
      <c r="I52" s="20" t="s">
        <v>603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2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602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2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611</v>
      </c>
      <c r="I54" s="20" t="s">
        <v>603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2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611</v>
      </c>
      <c r="I55" s="20" t="s">
        <v>603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2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611</v>
      </c>
      <c r="I56" s="20" t="s">
        <v>603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2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614</v>
      </c>
      <c r="I57" s="20" t="s">
        <v>606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2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614</v>
      </c>
      <c r="I58" s="20" t="s">
        <v>606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2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614</v>
      </c>
      <c r="I59" s="20" t="s">
        <v>606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2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614</v>
      </c>
      <c r="I60" s="20" t="s">
        <v>606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2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612</v>
      </c>
      <c r="I61" s="20" t="s">
        <v>608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2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612</v>
      </c>
      <c r="I62" s="20" t="s">
        <v>608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2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613</v>
      </c>
      <c r="I63" s="20" t="s">
        <v>607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2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613</v>
      </c>
      <c r="I64" s="20" t="s">
        <v>607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2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614</v>
      </c>
      <c r="I65" s="20" t="s">
        <v>605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2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615</v>
      </c>
      <c r="I66" s="20" t="s">
        <v>602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2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614</v>
      </c>
      <c r="I67" s="20" t="s">
        <v>605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2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611</v>
      </c>
      <c r="I68" s="81" t="s">
        <v>609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2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614</v>
      </c>
      <c r="I69" s="20" t="s">
        <v>606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2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613</v>
      </c>
      <c r="I70" s="81" t="s">
        <v>607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2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602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2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612</v>
      </c>
      <c r="I72" s="81" t="s">
        <v>602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2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614</v>
      </c>
      <c r="I73" s="20" t="s">
        <v>605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2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614</v>
      </c>
      <c r="I74" s="81" t="s">
        <v>606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2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602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2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615</v>
      </c>
      <c r="I76" s="83" t="s">
        <v>602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2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615</v>
      </c>
      <c r="I77" s="83" t="s">
        <v>602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2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614</v>
      </c>
      <c r="I78" s="83" t="s">
        <v>602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2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602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2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602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2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602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2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602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2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602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2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602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2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602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2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602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2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614</v>
      </c>
      <c r="I87" s="81" t="s">
        <v>605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2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612</v>
      </c>
      <c r="I88" s="83" t="s">
        <v>610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2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611</v>
      </c>
      <c r="I89" s="83" t="s">
        <v>602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2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613</v>
      </c>
      <c r="I90" s="83" t="s">
        <v>607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2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615</v>
      </c>
      <c r="I91" s="83" t="s">
        <v>602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2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614</v>
      </c>
      <c r="I92" s="81" t="s">
        <v>602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2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613</v>
      </c>
      <c r="I93" s="83" t="s">
        <v>607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25">
      <c r="A94" s="66" t="s">
        <v>473</v>
      </c>
      <c r="B94" s="69" t="s">
        <v>474</v>
      </c>
      <c r="H94" s="20" t="s">
        <v>161</v>
      </c>
      <c r="I94" s="83" t="s">
        <v>602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25">
      <c r="A95" s="66" t="s">
        <v>473</v>
      </c>
      <c r="B95" s="69" t="s">
        <v>475</v>
      </c>
      <c r="H95" s="20" t="s">
        <v>161</v>
      </c>
      <c r="I95" s="83" t="s">
        <v>602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234</v>
      </c>
    </row>
    <row r="4" spans="1:6" x14ac:dyDescent="0.25">
      <c r="A4" t="s">
        <v>235</v>
      </c>
    </row>
    <row r="5" spans="1:6" x14ac:dyDescent="0.25">
      <c r="B5" s="55">
        <v>2000</v>
      </c>
      <c r="C5">
        <v>180.2</v>
      </c>
    </row>
    <row r="6" spans="1:6" x14ac:dyDescent="0.25">
      <c r="B6" s="55">
        <v>2019</v>
      </c>
      <c r="C6">
        <v>291.22699999999998</v>
      </c>
    </row>
    <row r="7" spans="1:6" x14ac:dyDescent="0.25">
      <c r="B7" s="4" t="s">
        <v>514</v>
      </c>
      <c r="C7" s="12">
        <f>C6/C5</f>
        <v>1.6161320754716981</v>
      </c>
    </row>
    <row r="9" spans="1:6" x14ac:dyDescent="0.2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1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1">
        <v>128.50499737348974</v>
      </c>
    </row>
    <row r="20" spans="1:3" x14ac:dyDescent="0.25">
      <c r="A20" s="2" t="s">
        <v>130</v>
      </c>
      <c r="B20" s="4" t="s">
        <v>121</v>
      </c>
      <c r="C20" s="21">
        <v>37342.940308177196</v>
      </c>
    </row>
    <row r="21" spans="1:3" x14ac:dyDescent="0.25">
      <c r="A21" s="2" t="s">
        <v>130</v>
      </c>
      <c r="B21" s="4" t="s">
        <v>122</v>
      </c>
      <c r="C21" s="21">
        <v>5829.6394046576779</v>
      </c>
    </row>
    <row r="22" spans="1:3" x14ac:dyDescent="0.25">
      <c r="A22" s="2" t="s">
        <v>130</v>
      </c>
      <c r="B22" s="4" t="s">
        <v>123</v>
      </c>
      <c r="C22" s="21">
        <v>5213.6313220101556</v>
      </c>
    </row>
    <row r="23" spans="1:3" x14ac:dyDescent="0.25">
      <c r="A23" s="2" t="s">
        <v>130</v>
      </c>
      <c r="B23" s="4" t="s">
        <v>124</v>
      </c>
      <c r="C23" s="21">
        <v>1603.2528243740148</v>
      </c>
    </row>
    <row r="24" spans="1:3" x14ac:dyDescent="0.25">
      <c r="A24" s="2" t="s">
        <v>23</v>
      </c>
      <c r="B24" s="4" t="s">
        <v>78</v>
      </c>
      <c r="C24" s="21">
        <v>698480.05430525239</v>
      </c>
    </row>
    <row r="25" spans="1:3" x14ac:dyDescent="0.25">
      <c r="A25" s="2" t="s">
        <v>23</v>
      </c>
      <c r="B25" s="4" t="s">
        <v>79</v>
      </c>
      <c r="C25" s="21">
        <v>693265.66356923722</v>
      </c>
    </row>
    <row r="26" spans="1:3" x14ac:dyDescent="0.25">
      <c r="A26" s="2" t="s">
        <v>131</v>
      </c>
      <c r="B26" s="4" t="s">
        <v>80</v>
      </c>
      <c r="C26" s="21">
        <v>7449.1296228786232</v>
      </c>
    </row>
    <row r="27" spans="1:3" x14ac:dyDescent="0.25">
      <c r="A27" s="2" t="s">
        <v>131</v>
      </c>
      <c r="B27" s="4" t="s">
        <v>73</v>
      </c>
      <c r="C27" s="21">
        <v>4966.0864152524155</v>
      </c>
    </row>
    <row r="28" spans="1:3" x14ac:dyDescent="0.25">
      <c r="A28" s="2" t="s">
        <v>131</v>
      </c>
      <c r="B28" s="4" t="s">
        <v>74</v>
      </c>
      <c r="C28" s="21">
        <v>15643.172208045109</v>
      </c>
    </row>
    <row r="29" spans="1:3" x14ac:dyDescent="0.25">
      <c r="A29" s="2" t="s">
        <v>131</v>
      </c>
      <c r="B29" s="4" t="s">
        <v>75</v>
      </c>
      <c r="C29" s="21">
        <v>44322.321256127812</v>
      </c>
    </row>
    <row r="30" spans="1:3" x14ac:dyDescent="0.25">
      <c r="A30" s="2" t="s">
        <v>131</v>
      </c>
      <c r="B30" s="4" t="s">
        <v>76</v>
      </c>
      <c r="C30" s="21">
        <v>5835.1515379215889</v>
      </c>
    </row>
    <row r="31" spans="1:3" x14ac:dyDescent="0.25">
      <c r="A31" s="2" t="s">
        <v>131</v>
      </c>
      <c r="B31" s="4" t="s">
        <v>77</v>
      </c>
      <c r="C31" s="21">
        <v>4221.1734529645528</v>
      </c>
    </row>
    <row r="32" spans="1:3" x14ac:dyDescent="0.25">
      <c r="A32" s="2" t="s">
        <v>131</v>
      </c>
      <c r="B32" s="4" t="s">
        <v>81</v>
      </c>
      <c r="C32" s="21">
        <v>23216.453991305043</v>
      </c>
    </row>
    <row r="33" spans="1:3" x14ac:dyDescent="0.25">
      <c r="A33" s="2" t="s">
        <v>38</v>
      </c>
      <c r="B33" s="4" t="s">
        <v>82</v>
      </c>
      <c r="C33" s="21">
        <v>10496873.216592077</v>
      </c>
    </row>
    <row r="34" spans="1:3" x14ac:dyDescent="0.25">
      <c r="A34" s="2" t="s">
        <v>40</v>
      </c>
      <c r="B34" s="4" t="s">
        <v>83</v>
      </c>
      <c r="C34" s="21">
        <v>113715.19696294244</v>
      </c>
    </row>
    <row r="35" spans="1:3" x14ac:dyDescent="0.25">
      <c r="A35" s="2" t="s">
        <v>41</v>
      </c>
      <c r="B35" s="4" t="s">
        <v>84</v>
      </c>
      <c r="C35" s="21">
        <v>3499.2114760987565</v>
      </c>
    </row>
    <row r="36" spans="1:3" x14ac:dyDescent="0.25">
      <c r="A36" s="2" t="s">
        <v>46</v>
      </c>
      <c r="B36" s="4" t="s">
        <v>85</v>
      </c>
      <c r="C36" s="21">
        <v>1420.6941376291365</v>
      </c>
    </row>
    <row r="37" spans="1:3" x14ac:dyDescent="0.25">
      <c r="A37" s="2" t="s">
        <v>48</v>
      </c>
      <c r="B37" s="4" t="s">
        <v>86</v>
      </c>
      <c r="C37" s="21">
        <v>1.7337975836105757E-3</v>
      </c>
    </row>
    <row r="38" spans="1:3" x14ac:dyDescent="0.2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228</v>
      </c>
    </row>
    <row r="15" spans="5:7" x14ac:dyDescent="0.25">
      <c r="E15" t="s">
        <v>229</v>
      </c>
      <c r="F15" t="s">
        <v>230</v>
      </c>
      <c r="G15">
        <v>12.1</v>
      </c>
    </row>
    <row r="16" spans="5:7" x14ac:dyDescent="0.25">
      <c r="E16" t="s">
        <v>231</v>
      </c>
      <c r="F16" t="s">
        <v>232</v>
      </c>
      <c r="G16">
        <v>10.199999999999999</v>
      </c>
    </row>
    <row r="17" spans="5:7" x14ac:dyDescent="0.25">
      <c r="E17" t="s">
        <v>231</v>
      </c>
      <c r="F17" t="s">
        <v>230</v>
      </c>
      <c r="G17">
        <v>6</v>
      </c>
    </row>
    <row r="18" spans="5:7" x14ac:dyDescent="0.2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528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2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2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2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2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2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2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2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2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2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2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2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2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2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2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2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2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2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2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2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2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2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2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2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2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2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2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2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2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2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2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2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2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2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2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2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2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2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2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2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2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2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2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2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2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2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2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2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2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2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2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2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2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2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2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2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2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2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2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2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2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2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2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2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2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2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2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2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2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2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2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2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2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2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2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2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2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2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2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2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2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2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2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2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2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2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2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2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2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2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2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2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2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2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2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2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2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2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2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2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2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2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2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2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2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2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2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2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2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2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2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2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2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2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2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2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2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2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2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2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2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2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2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2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2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2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2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2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2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2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2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2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2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2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2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2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2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2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2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2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2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2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2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2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2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2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2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2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2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2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2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2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2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2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2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2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2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2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2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2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2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2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2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2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2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2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2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2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2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2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2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2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2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2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2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2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2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2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2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2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2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2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2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2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2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2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2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2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2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2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2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2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2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2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2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2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2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2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2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2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2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2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2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2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2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2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2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2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3" t="s">
        <v>59</v>
      </c>
      <c r="F8" t="s">
        <v>249</v>
      </c>
    </row>
    <row r="9" spans="3:9" x14ac:dyDescent="0.25">
      <c r="F9" t="s">
        <v>250</v>
      </c>
    </row>
    <row r="10" spans="3:9" x14ac:dyDescent="0.25">
      <c r="F10" t="s">
        <v>251</v>
      </c>
    </row>
    <row r="11" spans="3:9" x14ac:dyDescent="0.25">
      <c r="C11" s="24" t="s">
        <v>60</v>
      </c>
      <c r="F11" t="s">
        <v>249</v>
      </c>
    </row>
    <row r="12" spans="3:9" x14ac:dyDescent="0.25">
      <c r="F12" t="s">
        <v>250</v>
      </c>
    </row>
    <row r="13" spans="3:9" x14ac:dyDescent="0.25">
      <c r="F13" t="s">
        <v>251</v>
      </c>
    </row>
    <row r="14" spans="3:9" x14ac:dyDescent="0.25">
      <c r="C14" s="23" t="s">
        <v>91</v>
      </c>
      <c r="E14" t="s">
        <v>252</v>
      </c>
      <c r="F14" t="s">
        <v>249</v>
      </c>
    </row>
    <row r="15" spans="3:9" x14ac:dyDescent="0.25">
      <c r="F15" t="s">
        <v>250</v>
      </c>
    </row>
    <row r="16" spans="3:9" x14ac:dyDescent="0.25">
      <c r="F16" t="s">
        <v>251</v>
      </c>
    </row>
    <row r="17" spans="3:6" x14ac:dyDescent="0.25">
      <c r="C17" s="24" t="s">
        <v>61</v>
      </c>
      <c r="F17" t="s">
        <v>249</v>
      </c>
    </row>
    <row r="18" spans="3:6" x14ac:dyDescent="0.25">
      <c r="F18" t="s">
        <v>250</v>
      </c>
    </row>
    <row r="19" spans="3:6" x14ac:dyDescent="0.25">
      <c r="F19" t="s">
        <v>251</v>
      </c>
    </row>
    <row r="20" spans="3:6" x14ac:dyDescent="0.25">
      <c r="C20" s="23" t="s">
        <v>62</v>
      </c>
      <c r="F20" t="s">
        <v>249</v>
      </c>
    </row>
    <row r="21" spans="3:6" x14ac:dyDescent="0.25">
      <c r="F21" t="s">
        <v>250</v>
      </c>
    </row>
    <row r="22" spans="3:6" x14ac:dyDescent="0.2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25">
      <c r="A2" s="20" t="s">
        <v>97</v>
      </c>
      <c r="B2" s="20">
        <v>20</v>
      </c>
      <c r="D2" s="20"/>
      <c r="E2" s="20"/>
      <c r="F2" s="20"/>
    </row>
    <row r="3" spans="1:6" x14ac:dyDescent="0.25">
      <c r="A3" s="20" t="s">
        <v>96</v>
      </c>
      <c r="B3" s="20">
        <v>80</v>
      </c>
      <c r="D3" s="20"/>
      <c r="E3" s="20"/>
      <c r="F3" s="20"/>
    </row>
    <row r="4" spans="1:6" x14ac:dyDescent="0.25">
      <c r="A4" s="20" t="s">
        <v>326</v>
      </c>
      <c r="B4" s="20">
        <v>125</v>
      </c>
      <c r="D4" s="20"/>
      <c r="E4" s="20"/>
      <c r="F4" s="20"/>
    </row>
    <row r="5" spans="1:6" x14ac:dyDescent="0.25">
      <c r="A5" s="20" t="s">
        <v>95</v>
      </c>
      <c r="B5" s="20">
        <v>20</v>
      </c>
      <c r="D5" s="20"/>
      <c r="E5" s="20"/>
      <c r="F5" s="20"/>
    </row>
    <row r="6" spans="1:6" x14ac:dyDescent="0.25">
      <c r="A6" t="s">
        <v>324</v>
      </c>
      <c r="B6">
        <v>20</v>
      </c>
    </row>
    <row r="7" spans="1:6" x14ac:dyDescent="0.25">
      <c r="A7" s="20" t="s">
        <v>327</v>
      </c>
      <c r="B7" s="20">
        <v>125</v>
      </c>
      <c r="D7" s="20"/>
      <c r="E7" s="20"/>
      <c r="F7" s="20"/>
    </row>
    <row r="8" spans="1:6" x14ac:dyDescent="0.25">
      <c r="A8" s="20" t="s">
        <v>322</v>
      </c>
      <c r="B8" s="20">
        <v>125</v>
      </c>
      <c r="D8" s="20"/>
      <c r="E8" s="20"/>
      <c r="F8" s="20"/>
    </row>
    <row r="9" spans="1:6" x14ac:dyDescent="0.25">
      <c r="A9" s="20" t="s">
        <v>320</v>
      </c>
      <c r="B9" s="20">
        <v>80</v>
      </c>
      <c r="D9" s="20"/>
      <c r="E9" s="20"/>
      <c r="F9" s="20"/>
    </row>
    <row r="10" spans="1:6" x14ac:dyDescent="0.25">
      <c r="A10" s="20" t="s">
        <v>321</v>
      </c>
      <c r="B10" s="20">
        <v>125</v>
      </c>
      <c r="D10" s="20"/>
      <c r="E10" s="20"/>
      <c r="F10" s="20"/>
    </row>
    <row r="11" spans="1:6" x14ac:dyDescent="0.25">
      <c r="A11" s="20" t="s">
        <v>323</v>
      </c>
      <c r="B11" s="20">
        <v>30</v>
      </c>
      <c r="D11" s="20"/>
      <c r="E11" s="20"/>
      <c r="F11" s="20"/>
    </row>
    <row r="12" spans="1:6" x14ac:dyDescent="0.25">
      <c r="A12" s="20" t="s">
        <v>98</v>
      </c>
      <c r="B12" s="20">
        <v>70</v>
      </c>
      <c r="D12" s="20"/>
      <c r="E12" s="20"/>
      <c r="F12" s="20"/>
    </row>
    <row r="13" spans="1:6" x14ac:dyDescent="0.25">
      <c r="A13" s="20" t="s">
        <v>99</v>
      </c>
      <c r="B13" s="20">
        <v>125</v>
      </c>
      <c r="D13" s="20"/>
      <c r="E13" s="20"/>
      <c r="F13" s="20"/>
    </row>
    <row r="14" spans="1:6" x14ac:dyDescent="0.25">
      <c r="A14" t="s">
        <v>325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0" t="s">
        <v>100</v>
      </c>
      <c r="B16" s="20">
        <v>70</v>
      </c>
      <c r="D16" s="20"/>
      <c r="E16" s="20"/>
      <c r="F16" s="20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2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7"/>
  <sheetViews>
    <sheetView zoomScale="80" zoomScaleNormal="80" workbookViewId="0">
      <selection activeCell="C24" sqref="C24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579</v>
      </c>
      <c r="B31" t="s">
        <v>583</v>
      </c>
      <c r="C31" t="s">
        <v>582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580</v>
      </c>
      <c r="B32" t="s">
        <v>584</v>
      </c>
      <c r="C32" t="s">
        <v>582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581</v>
      </c>
      <c r="B33" t="s">
        <v>585</v>
      </c>
      <c r="C33" t="s">
        <v>582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588</v>
      </c>
      <c r="B34" t="s">
        <v>590</v>
      </c>
      <c r="C34" t="s">
        <v>589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25">
      <c r="A35" t="s">
        <v>638</v>
      </c>
      <c r="B35" t="s">
        <v>641</v>
      </c>
      <c r="C35" t="s">
        <v>644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25">
      <c r="A36" t="s">
        <v>639</v>
      </c>
      <c r="B36" t="s">
        <v>642</v>
      </c>
      <c r="C36" t="s">
        <v>644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25">
      <c r="A37" t="s">
        <v>640</v>
      </c>
      <c r="B37" t="s">
        <v>643</v>
      </c>
      <c r="C37" t="s">
        <v>644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97"/>
  <sheetViews>
    <sheetView tabSelected="1" zoomScale="70" zoomScaleNormal="70" workbookViewId="0">
      <pane ySplit="1" topLeftCell="A46" activePane="bottomLeft" state="frozen"/>
      <selection activeCell="C39" sqref="C39"/>
      <selection pane="bottomLeft" activeCell="F65" sqref="F65"/>
    </sheetView>
  </sheetViews>
  <sheetFormatPr defaultRowHeight="15" x14ac:dyDescent="0.25"/>
  <cols>
    <col min="1" max="1" width="22.140625" style="66" customWidth="1"/>
    <col min="2" max="2" width="9.7109375" style="66" customWidth="1"/>
    <col min="3" max="3" width="34.28515625" style="66" bestFit="1" customWidth="1"/>
    <col min="4" max="5" width="10.42578125" style="66" customWidth="1"/>
    <col min="6" max="6" width="61.7109375" bestFit="1" customWidth="1"/>
    <col min="7" max="7" width="11.140625" customWidth="1"/>
    <col min="8" max="8" width="17.42578125" customWidth="1"/>
    <col min="9" max="9" width="35.28515625" customWidth="1"/>
    <col min="10" max="10" width="17.42578125" customWidth="1"/>
    <col min="11" max="11" width="23.140625" bestFit="1" customWidth="1"/>
    <col min="14" max="14" width="39.140625" bestFit="1" customWidth="1"/>
    <col min="15" max="15" width="19.42578125" bestFit="1" customWidth="1"/>
    <col min="16" max="16" width="99.7109375" bestFit="1" customWidth="1"/>
  </cols>
  <sheetData>
    <row r="1" spans="1:16" ht="30" x14ac:dyDescent="0.25">
      <c r="A1" s="53" t="s">
        <v>627</v>
      </c>
      <c r="B1" s="53" t="s">
        <v>628</v>
      </c>
      <c r="C1" s="53" t="s">
        <v>311</v>
      </c>
      <c r="D1" s="53" t="s">
        <v>633</v>
      </c>
      <c r="E1" s="53" t="s">
        <v>595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637</v>
      </c>
    </row>
    <row r="2" spans="1:16" x14ac:dyDescent="0.25">
      <c r="A2" s="85" t="s">
        <v>598</v>
      </c>
      <c r="B2" s="88" t="s">
        <v>619</v>
      </c>
      <c r="C2" s="85" t="s">
        <v>304</v>
      </c>
      <c r="D2" s="88" t="s">
        <v>250</v>
      </c>
      <c r="E2" s="85" t="s">
        <v>597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66" si="3">C2&amp;"\"&amp;F2</f>
        <v>1_Crossings5\2050_TM151_PPA_RT_01_1_Crossings5_00</v>
      </c>
    </row>
    <row r="3" spans="1:16" x14ac:dyDescent="0.25">
      <c r="A3" s="85" t="s">
        <v>598</v>
      </c>
      <c r="B3" s="88" t="s">
        <v>619</v>
      </c>
      <c r="C3" s="85" t="s">
        <v>304</v>
      </c>
      <c r="D3" s="88" t="s">
        <v>249</v>
      </c>
      <c r="E3" s="85" t="s">
        <v>597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25">
      <c r="A4" s="85" t="s">
        <v>598</v>
      </c>
      <c r="B4" s="88" t="s">
        <v>619</v>
      </c>
      <c r="C4" s="85" t="s">
        <v>304</v>
      </c>
      <c r="D4" s="88" t="s">
        <v>251</v>
      </c>
      <c r="E4" s="85" t="s">
        <v>597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25">
      <c r="A5" s="85" t="s">
        <v>598</v>
      </c>
      <c r="B5" s="88" t="s">
        <v>619</v>
      </c>
      <c r="C5" s="85" t="s">
        <v>304</v>
      </c>
      <c r="D5" s="88" t="s">
        <v>250</v>
      </c>
      <c r="E5" s="85" t="s">
        <v>619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25">
      <c r="A6" s="85" t="s">
        <v>598</v>
      </c>
      <c r="B6" s="88" t="s">
        <v>619</v>
      </c>
      <c r="C6" s="85" t="s">
        <v>304</v>
      </c>
      <c r="D6" s="85" t="s">
        <v>249</v>
      </c>
      <c r="E6" s="85" t="s">
        <v>619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25">
      <c r="A7" s="85" t="s">
        <v>598</v>
      </c>
      <c r="B7" s="88" t="s">
        <v>619</v>
      </c>
      <c r="C7" s="85" t="s">
        <v>304</v>
      </c>
      <c r="D7" s="85" t="s">
        <v>251</v>
      </c>
      <c r="E7" s="85" t="s">
        <v>619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25">
      <c r="A8" s="85" t="s">
        <v>598</v>
      </c>
      <c r="B8" s="88" t="s">
        <v>619</v>
      </c>
      <c r="C8" s="85" t="s">
        <v>309</v>
      </c>
      <c r="D8" s="85" t="s">
        <v>250</v>
      </c>
      <c r="E8" s="85" t="s">
        <v>597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25">
      <c r="A9" s="85" t="s">
        <v>598</v>
      </c>
      <c r="B9" s="88" t="s">
        <v>619</v>
      </c>
      <c r="C9" s="85" t="s">
        <v>309</v>
      </c>
      <c r="D9" s="85" t="s">
        <v>249</v>
      </c>
      <c r="E9" s="85" t="s">
        <v>597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25">
      <c r="A10" s="85" t="s">
        <v>598</v>
      </c>
      <c r="B10" s="88" t="s">
        <v>619</v>
      </c>
      <c r="C10" s="85" t="s">
        <v>309</v>
      </c>
      <c r="D10" s="85" t="s">
        <v>251</v>
      </c>
      <c r="E10" s="85" t="s">
        <v>619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25">
      <c r="A11" s="85" t="s">
        <v>598</v>
      </c>
      <c r="B11" s="88" t="s">
        <v>619</v>
      </c>
      <c r="C11" s="85" t="s">
        <v>308</v>
      </c>
      <c r="D11" s="85" t="s">
        <v>250</v>
      </c>
      <c r="E11" s="85" t="s">
        <v>617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25">
      <c r="A12" s="85" t="s">
        <v>598</v>
      </c>
      <c r="B12" s="88" t="s">
        <v>619</v>
      </c>
      <c r="C12" s="85" t="s">
        <v>308</v>
      </c>
      <c r="D12" s="85" t="s">
        <v>249</v>
      </c>
      <c r="E12" s="85" t="s">
        <v>619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25">
      <c r="A13" s="85" t="s">
        <v>598</v>
      </c>
      <c r="B13" s="88" t="s">
        <v>619</v>
      </c>
      <c r="C13" s="85" t="s">
        <v>308</v>
      </c>
      <c r="D13" s="85" t="s">
        <v>251</v>
      </c>
      <c r="E13" s="85" t="s">
        <v>617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25">
      <c r="A14" s="85" t="s">
        <v>598</v>
      </c>
      <c r="B14" s="88" t="s">
        <v>619</v>
      </c>
      <c r="C14" s="85" t="s">
        <v>308</v>
      </c>
      <c r="D14" s="85" t="s">
        <v>250</v>
      </c>
      <c r="E14" s="85" t="s">
        <v>596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25">
      <c r="A15" s="85" t="s">
        <v>598</v>
      </c>
      <c r="B15" s="88" t="s">
        <v>619</v>
      </c>
      <c r="C15" s="85" t="s">
        <v>308</v>
      </c>
      <c r="D15" s="85" t="s">
        <v>249</v>
      </c>
      <c r="E15" s="85" t="s">
        <v>596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25">
      <c r="A16" s="85" t="s">
        <v>598</v>
      </c>
      <c r="B16" s="88" t="s">
        <v>619</v>
      </c>
      <c r="C16" s="85" t="s">
        <v>308</v>
      </c>
      <c r="D16" s="85" t="s">
        <v>251</v>
      </c>
      <c r="E16" s="85" t="s">
        <v>596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25">
      <c r="A17" s="85" t="s">
        <v>598</v>
      </c>
      <c r="B17" s="88" t="s">
        <v>617</v>
      </c>
      <c r="C17" s="85" t="s">
        <v>305</v>
      </c>
      <c r="D17" s="85" t="s">
        <v>250</v>
      </c>
      <c r="E17" s="85" t="s">
        <v>620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25">
      <c r="A18" s="85" t="s">
        <v>598</v>
      </c>
      <c r="B18" s="88" t="s">
        <v>617</v>
      </c>
      <c r="C18" s="85" t="s">
        <v>305</v>
      </c>
      <c r="D18" s="85" t="s">
        <v>249</v>
      </c>
      <c r="E18" s="85" t="s">
        <v>617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25">
      <c r="A19" s="86" t="s">
        <v>598</v>
      </c>
      <c r="B19" s="89" t="s">
        <v>617</v>
      </c>
      <c r="C19" s="86" t="s">
        <v>305</v>
      </c>
      <c r="D19" s="86" t="s">
        <v>251</v>
      </c>
      <c r="E19" s="86" t="s">
        <v>617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25">
      <c r="A20" s="85" t="s">
        <v>598</v>
      </c>
      <c r="B20" s="88" t="s">
        <v>617</v>
      </c>
      <c r="C20" s="85" t="s">
        <v>305</v>
      </c>
      <c r="D20" s="85" t="s">
        <v>250</v>
      </c>
      <c r="E20" s="85" t="s">
        <v>616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25">
      <c r="A21" s="85" t="s">
        <v>598</v>
      </c>
      <c r="B21" s="88" t="s">
        <v>617</v>
      </c>
      <c r="C21" s="85" t="s">
        <v>305</v>
      </c>
      <c r="D21" s="85" t="s">
        <v>249</v>
      </c>
      <c r="E21" s="85" t="s">
        <v>620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25">
      <c r="A22" s="85" t="s">
        <v>598</v>
      </c>
      <c r="B22" s="88" t="s">
        <v>617</v>
      </c>
      <c r="C22" s="85" t="s">
        <v>305</v>
      </c>
      <c r="D22" s="85" t="s">
        <v>251</v>
      </c>
      <c r="E22" s="85" t="s">
        <v>620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25">
      <c r="A23" s="85" t="s">
        <v>598</v>
      </c>
      <c r="B23" s="88" t="s">
        <v>617</v>
      </c>
      <c r="C23" s="85" t="s">
        <v>306</v>
      </c>
      <c r="D23" s="85" t="s">
        <v>250</v>
      </c>
      <c r="E23" s="85" t="s">
        <v>619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25">
      <c r="A24" s="85" t="s">
        <v>598</v>
      </c>
      <c r="B24" s="88" t="s">
        <v>617</v>
      </c>
      <c r="C24" s="85" t="s">
        <v>306</v>
      </c>
      <c r="D24" s="85" t="s">
        <v>249</v>
      </c>
      <c r="E24" s="85" t="s">
        <v>619</v>
      </c>
      <c r="F24" s="72" t="s">
        <v>564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25">
      <c r="A25" s="85" t="s">
        <v>598</v>
      </c>
      <c r="B25" s="88" t="s">
        <v>617</v>
      </c>
      <c r="C25" s="85" t="s">
        <v>306</v>
      </c>
      <c r="D25" s="85" t="s">
        <v>251</v>
      </c>
      <c r="E25" s="85" t="s">
        <v>619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25">
      <c r="A26" s="85" t="s">
        <v>598</v>
      </c>
      <c r="B26" s="88" t="s">
        <v>617</v>
      </c>
      <c r="C26" s="85" t="s">
        <v>307</v>
      </c>
      <c r="D26" s="85" t="s">
        <v>250</v>
      </c>
      <c r="E26" s="85" t="s">
        <v>619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25">
      <c r="A27" s="85" t="s">
        <v>598</v>
      </c>
      <c r="B27" s="88" t="s">
        <v>617</v>
      </c>
      <c r="C27" s="85" t="s">
        <v>307</v>
      </c>
      <c r="D27" s="85" t="s">
        <v>249</v>
      </c>
      <c r="E27" s="85" t="s">
        <v>620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25">
      <c r="A28" s="85" t="s">
        <v>598</v>
      </c>
      <c r="B28" s="88" t="s">
        <v>617</v>
      </c>
      <c r="C28" s="85" t="s">
        <v>307</v>
      </c>
      <c r="D28" s="85" t="s">
        <v>251</v>
      </c>
      <c r="E28" s="85" t="s">
        <v>617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25">
      <c r="A29" s="85" t="s">
        <v>598</v>
      </c>
      <c r="B29" s="88" t="s">
        <v>617</v>
      </c>
      <c r="C29" s="85" t="s">
        <v>308</v>
      </c>
      <c r="D29" s="85" t="s">
        <v>250</v>
      </c>
      <c r="E29" s="85" t="s">
        <v>597</v>
      </c>
      <c r="F29" s="72" t="s">
        <v>565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25">
      <c r="A30" s="85" t="s">
        <v>598</v>
      </c>
      <c r="B30" s="88" t="s">
        <v>617</v>
      </c>
      <c r="C30" s="85" t="s">
        <v>308</v>
      </c>
      <c r="D30" s="85" t="s">
        <v>249</v>
      </c>
      <c r="E30" s="85" t="s">
        <v>597</v>
      </c>
      <c r="F30" s="72" t="s">
        <v>566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25">
      <c r="A31" s="85" t="s">
        <v>598</v>
      </c>
      <c r="B31" s="88" t="s">
        <v>617</v>
      </c>
      <c r="C31" s="85" t="s">
        <v>308</v>
      </c>
      <c r="D31" s="85" t="s">
        <v>251</v>
      </c>
      <c r="E31" s="85" t="s">
        <v>597</v>
      </c>
      <c r="F31" s="72" t="s">
        <v>567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25">
      <c r="A32" s="85" t="s">
        <v>598</v>
      </c>
      <c r="B32" s="88" t="s">
        <v>617</v>
      </c>
      <c r="C32" s="85" t="s">
        <v>308</v>
      </c>
      <c r="D32" s="85" t="s">
        <v>250</v>
      </c>
      <c r="E32" s="85" t="s">
        <v>621</v>
      </c>
      <c r="F32" s="72" t="s">
        <v>568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25">
      <c r="A33" s="85" t="s">
        <v>598</v>
      </c>
      <c r="B33" s="88" t="s">
        <v>617</v>
      </c>
      <c r="C33" s="85" t="s">
        <v>308</v>
      </c>
      <c r="D33" s="85" t="s">
        <v>249</v>
      </c>
      <c r="E33" s="85" t="s">
        <v>621</v>
      </c>
      <c r="F33" s="72" t="s">
        <v>570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25">
      <c r="A34" s="85" t="s">
        <v>598</v>
      </c>
      <c r="B34" s="88" t="s">
        <v>617</v>
      </c>
      <c r="C34" s="85" t="s">
        <v>308</v>
      </c>
      <c r="D34" s="85" t="s">
        <v>251</v>
      </c>
      <c r="E34" s="85" t="s">
        <v>621</v>
      </c>
      <c r="F34" s="72" t="s">
        <v>569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25">
      <c r="A35" s="85" t="s">
        <v>598</v>
      </c>
      <c r="B35" s="88" t="s">
        <v>617</v>
      </c>
      <c r="C35" s="85" t="s">
        <v>304</v>
      </c>
      <c r="D35" s="85" t="s">
        <v>250</v>
      </c>
      <c r="E35" s="85" t="s">
        <v>597</v>
      </c>
      <c r="F35" s="72" t="s">
        <v>571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25">
      <c r="A36" s="85" t="s">
        <v>598</v>
      </c>
      <c r="B36" s="88" t="s">
        <v>617</v>
      </c>
      <c r="C36" s="85" t="s">
        <v>304</v>
      </c>
      <c r="D36" s="85" t="s">
        <v>249</v>
      </c>
      <c r="E36" s="85" t="s">
        <v>597</v>
      </c>
      <c r="F36" s="72" t="s">
        <v>572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25">
      <c r="A37" s="85" t="s">
        <v>598</v>
      </c>
      <c r="B37" s="88" t="s">
        <v>617</v>
      </c>
      <c r="C37" s="85" t="s">
        <v>304</v>
      </c>
      <c r="D37" s="85" t="s">
        <v>251</v>
      </c>
      <c r="E37" s="85" t="s">
        <v>597</v>
      </c>
      <c r="F37" s="72" t="s">
        <v>573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25">
      <c r="A38" s="85" t="s">
        <v>598</v>
      </c>
      <c r="B38" s="88" t="s">
        <v>617</v>
      </c>
      <c r="C38" s="85" t="s">
        <v>309</v>
      </c>
      <c r="D38" s="85" t="s">
        <v>250</v>
      </c>
      <c r="E38" s="85" t="s">
        <v>597</v>
      </c>
      <c r="F38" s="72" t="s">
        <v>574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25">
      <c r="A39" s="85" t="s">
        <v>598</v>
      </c>
      <c r="B39" s="88" t="s">
        <v>617</v>
      </c>
      <c r="C39" s="85" t="s">
        <v>309</v>
      </c>
      <c r="D39" s="85" t="s">
        <v>249</v>
      </c>
      <c r="E39" s="85" t="s">
        <v>597</v>
      </c>
      <c r="F39" s="72" t="s">
        <v>575</v>
      </c>
      <c r="G39" s="72">
        <v>1006</v>
      </c>
      <c r="H39" s="23" t="str">
        <f t="shared" ref="H39:H49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83" si="11">IF(D39="RT","RTFF",IF(D39="CG","CAG","BTTF"))</f>
        <v>CAG</v>
      </c>
      <c r="N39" s="23" t="str">
        <f t="shared" ref="N39:N83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25">
      <c r="A40" s="85" t="s">
        <v>598</v>
      </c>
      <c r="B40" s="88" t="s">
        <v>617</v>
      </c>
      <c r="C40" s="85" t="s">
        <v>309</v>
      </c>
      <c r="D40" s="85" t="s">
        <v>251</v>
      </c>
      <c r="E40" s="85" t="s">
        <v>597</v>
      </c>
      <c r="F40" s="72" t="s">
        <v>576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25">
      <c r="A41" s="85" t="s">
        <v>598</v>
      </c>
      <c r="B41" s="88" t="s">
        <v>617</v>
      </c>
      <c r="C41" s="85" t="s">
        <v>310</v>
      </c>
      <c r="D41" s="85" t="s">
        <v>250</v>
      </c>
      <c r="E41" s="85" t="s">
        <v>619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25">
      <c r="A42" s="85" t="s">
        <v>598</v>
      </c>
      <c r="B42" s="88" t="s">
        <v>617</v>
      </c>
      <c r="C42" s="85" t="s">
        <v>310</v>
      </c>
      <c r="D42" s="85" t="s">
        <v>249</v>
      </c>
      <c r="E42" s="85" t="s">
        <v>619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25">
      <c r="A43" s="85" t="s">
        <v>598</v>
      </c>
      <c r="B43" s="88" t="s">
        <v>617</v>
      </c>
      <c r="C43" s="85" t="s">
        <v>310</v>
      </c>
      <c r="D43" s="85" t="s">
        <v>251</v>
      </c>
      <c r="E43" s="85" t="s">
        <v>620</v>
      </c>
      <c r="F43" s="72" t="s">
        <v>577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25">
      <c r="A44" s="85" t="s">
        <v>598</v>
      </c>
      <c r="B44" s="88" t="s">
        <v>617</v>
      </c>
      <c r="C44" s="85" t="s">
        <v>559</v>
      </c>
      <c r="D44" s="85" t="s">
        <v>250</v>
      </c>
      <c r="E44" s="85" t="s">
        <v>597</v>
      </c>
      <c r="F44" s="72" t="s">
        <v>561</v>
      </c>
      <c r="G44" s="75">
        <v>1008</v>
      </c>
      <c r="H44" s="23" t="str">
        <f t="shared" si="10"/>
        <v>1008_00_RT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1_Crossings8\2050_TM151_PPA_RT_02_1_Crossings8_00</v>
      </c>
    </row>
    <row r="45" spans="1:16" x14ac:dyDescent="0.25">
      <c r="A45" s="85" t="s">
        <v>598</v>
      </c>
      <c r="B45" s="88" t="s">
        <v>617</v>
      </c>
      <c r="C45" s="85" t="s">
        <v>559</v>
      </c>
      <c r="D45" s="85" t="s">
        <v>249</v>
      </c>
      <c r="E45" s="85" t="s">
        <v>619</v>
      </c>
      <c r="F45" s="72" t="s">
        <v>578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25">
      <c r="A46" s="86" t="s">
        <v>598</v>
      </c>
      <c r="B46" s="89" t="s">
        <v>617</v>
      </c>
      <c r="C46" s="86" t="s">
        <v>559</v>
      </c>
      <c r="D46" s="86" t="s">
        <v>251</v>
      </c>
      <c r="E46" s="86" t="s">
        <v>597</v>
      </c>
      <c r="F46" s="73" t="s">
        <v>562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25">
      <c r="A47" s="85" t="s">
        <v>598</v>
      </c>
      <c r="B47" s="88" t="s">
        <v>617</v>
      </c>
      <c r="C47" s="85" t="s">
        <v>306</v>
      </c>
      <c r="D47" s="87" t="s">
        <v>249</v>
      </c>
      <c r="E47" s="85" t="s">
        <v>617</v>
      </c>
      <c r="F47" s="72" t="s">
        <v>587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25">
      <c r="A48" s="86" t="s">
        <v>598</v>
      </c>
      <c r="B48" s="89" t="s">
        <v>618</v>
      </c>
      <c r="C48" s="86" t="s">
        <v>306</v>
      </c>
      <c r="D48" s="92" t="s">
        <v>249</v>
      </c>
      <c r="E48" s="86" t="s">
        <v>618</v>
      </c>
      <c r="F48" s="73" t="s">
        <v>591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25">
      <c r="A49" s="85" t="s">
        <v>598</v>
      </c>
      <c r="B49" s="88" t="s">
        <v>617</v>
      </c>
      <c r="C49" s="85" t="s">
        <v>540</v>
      </c>
      <c r="D49" s="85" t="s">
        <v>250</v>
      </c>
      <c r="E49" s="85" t="s">
        <v>597</v>
      </c>
      <c r="F49" s="23" t="str">
        <f t="shared" ref="F49:F83" si="13">A49&amp;"_"&amp;D49&amp;"_"&amp;B49&amp;"_"&amp;C49&amp;"_"&amp;E49</f>
        <v>2050_TM151_PPA_RT_02_21021_El_Camino_Real_BRT_test_00</v>
      </c>
      <c r="G49" s="84">
        <f t="shared" ref="G49:G70" si="14">_xlfn.NUMBERVALUE(LEFT(C49,4))</f>
        <v>2102</v>
      </c>
      <c r="H49" s="23" t="str">
        <f t="shared" si="10"/>
        <v>2102_00_RT</v>
      </c>
      <c r="I49" s="23" t="str">
        <f>VLOOKUP(G49,'PPA IDs'!$A$2:$B$150,2,0)</f>
        <v>El Camino Real BRT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loc</v>
      </c>
      <c r="M49" s="23" t="str">
        <f t="shared" si="11"/>
        <v>RTFF</v>
      </c>
      <c r="N49" s="23" t="str">
        <f t="shared" si="12"/>
        <v>2050_TM151_PPA_RT_02</v>
      </c>
      <c r="O49" s="23" t="str">
        <f>VLOOKUP($G49,'PPA IDs'!$A$2:$M$95,12,0)</f>
        <v>scenario-baseline</v>
      </c>
      <c r="P49" s="23" t="str">
        <f t="shared" si="3"/>
        <v>21021_El_Camino_Real_BRT_test\2050_TM151_PPA_RT_02_21021_El_Camino_Real_BRT_test_00</v>
      </c>
    </row>
    <row r="50" spans="1:16" x14ac:dyDescent="0.25">
      <c r="A50" s="85" t="s">
        <v>598</v>
      </c>
      <c r="B50" s="88" t="s">
        <v>617</v>
      </c>
      <c r="C50" s="85" t="s">
        <v>540</v>
      </c>
      <c r="D50" s="85" t="s">
        <v>249</v>
      </c>
      <c r="E50" s="85" t="s">
        <v>597</v>
      </c>
      <c r="F50" s="23" t="str">
        <f t="shared" si="13"/>
        <v>2050_TM151_PPA_CG_02_21021_El_Camino_Real_BRT_test_00</v>
      </c>
      <c r="G50" s="84">
        <f t="shared" si="14"/>
        <v>2102</v>
      </c>
      <c r="H50" s="23" t="str">
        <f t="shared" ref="H50:H83" si="15">G50&amp;"_"&amp;E50&amp;"_"&amp;D50</f>
        <v>2102_00_CG</v>
      </c>
      <c r="I50" s="23" t="str">
        <f>VLOOKUP(G50,'PPA IDs'!$A$2:$B$150,2,0)</f>
        <v>El Camino Real BRT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loc</v>
      </c>
      <c r="M50" s="23" t="str">
        <f t="shared" si="11"/>
        <v>CAG</v>
      </c>
      <c r="N50" s="23" t="str">
        <f t="shared" si="12"/>
        <v>2050_TM151_PPA_CG_02</v>
      </c>
      <c r="O50" s="23" t="str">
        <f>VLOOKUP($G50,'PPA IDs'!$A$2:$M$95,12,0)</f>
        <v>scenario-baseline</v>
      </c>
      <c r="P50" s="23" t="str">
        <f t="shared" si="3"/>
        <v>21021_El_Camino_Real_BRT_test\2050_TM151_PPA_CG_02_21021_El_Camino_Real_BRT_test_00</v>
      </c>
    </row>
    <row r="51" spans="1:16" x14ac:dyDescent="0.25">
      <c r="A51" s="85" t="s">
        <v>598</v>
      </c>
      <c r="B51" s="88" t="s">
        <v>617</v>
      </c>
      <c r="C51" s="85" t="s">
        <v>540</v>
      </c>
      <c r="D51" s="85" t="s">
        <v>251</v>
      </c>
      <c r="E51" s="85" t="s">
        <v>597</v>
      </c>
      <c r="F51" s="23" t="str">
        <f t="shared" si="13"/>
        <v>2050_TM151_PPA_BF_02_21021_El_Camino_Real_BRT_test_00</v>
      </c>
      <c r="G51" s="84">
        <f t="shared" si="14"/>
        <v>2102</v>
      </c>
      <c r="H51" s="23" t="str">
        <f t="shared" si="15"/>
        <v>2102_00_BF</v>
      </c>
      <c r="I51" s="23" t="str">
        <f>VLOOKUP(G51,'PPA IDs'!$A$2:$B$150,2,0)</f>
        <v>El Camino Real BRT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loc</v>
      </c>
      <c r="M51" s="23" t="str">
        <f t="shared" si="11"/>
        <v>BTTF</v>
      </c>
      <c r="N51" s="23" t="str">
        <f t="shared" si="12"/>
        <v>2050_TM151_PPA_BF_02</v>
      </c>
      <c r="O51" s="23" t="str">
        <f>VLOOKUP($G51,'PPA IDs'!$A$2:$M$95,12,0)</f>
        <v>scenario-baseline</v>
      </c>
      <c r="P51" s="23" t="str">
        <f t="shared" si="3"/>
        <v>21021_El_Camino_Real_BRT_test\2050_TM151_PPA_BF_02_21021_El_Camino_Real_BRT_test_00</v>
      </c>
    </row>
    <row r="52" spans="1:16" x14ac:dyDescent="0.25">
      <c r="A52" s="85" t="s">
        <v>598</v>
      </c>
      <c r="B52" s="88" t="s">
        <v>619</v>
      </c>
      <c r="C52" s="85" t="s">
        <v>541</v>
      </c>
      <c r="D52" s="85" t="s">
        <v>250</v>
      </c>
      <c r="E52" s="85" t="s">
        <v>597</v>
      </c>
      <c r="F52" s="23" t="str">
        <f t="shared" si="13"/>
        <v>2050_TM151_PPA_RT_01_2303_Caltrain_16tph_00</v>
      </c>
      <c r="G52" s="84">
        <f t="shared" si="14"/>
        <v>2303</v>
      </c>
      <c r="H52" s="23" t="str">
        <f t="shared" si="15"/>
        <v>2303_00_RT</v>
      </c>
      <c r="I52" s="23" t="str">
        <f>VLOOKUP(G52,'PPA IDs'!$A$2:$B$150,2,0)</f>
        <v>Caltrain PCBB 16tphpd</v>
      </c>
      <c r="J52" s="23" t="str">
        <f>VLOOKUP($G52,'PPA IDs'!$A$2:$K$95,9,0)</f>
        <v>various</v>
      </c>
      <c r="K52" s="23" t="str">
        <f>VLOOKUP($G52,'PPA IDs'!$A$2:$K$95,10,0)</f>
        <v>transit</v>
      </c>
      <c r="L52" s="23" t="str">
        <f>VLOOKUP($G52,'PPA IDs'!$A$2:$K$95,11,0)</f>
        <v>com</v>
      </c>
      <c r="M52" s="23" t="str">
        <f t="shared" si="11"/>
        <v>RTFF</v>
      </c>
      <c r="N52" s="23" t="str">
        <f t="shared" si="12"/>
        <v>2050_TM151_PPA_RT_01</v>
      </c>
      <c r="O52" s="23" t="str">
        <f>VLOOKUP($G52,'PPA IDs'!$A$2:$M$95,12,0)</f>
        <v>scenario-baseline</v>
      </c>
      <c r="P52" s="23" t="str">
        <f t="shared" si="3"/>
        <v>2303_Caltrain_16tph\2050_TM151_PPA_RT_01_2303_Caltrain_16tph_00</v>
      </c>
    </row>
    <row r="53" spans="1:16" x14ac:dyDescent="0.25">
      <c r="A53" s="85" t="s">
        <v>598</v>
      </c>
      <c r="B53" s="88" t="s">
        <v>619</v>
      </c>
      <c r="C53" s="85" t="s">
        <v>541</v>
      </c>
      <c r="D53" s="85" t="s">
        <v>249</v>
      </c>
      <c r="E53" s="85" t="s">
        <v>597</v>
      </c>
      <c r="F53" s="23" t="str">
        <f t="shared" si="13"/>
        <v>2050_TM151_PPA_CG_01_2303_Caltrain_16tph_00</v>
      </c>
      <c r="G53" s="84">
        <f t="shared" si="14"/>
        <v>2303</v>
      </c>
      <c r="H53" s="23" t="str">
        <f t="shared" si="15"/>
        <v>2303_00_CG</v>
      </c>
      <c r="I53" s="23" t="str">
        <f>VLOOKUP(G53,'PPA IDs'!$A$2:$B$150,2,0)</f>
        <v>Caltrain PCBB 16tphpd</v>
      </c>
      <c r="J53" s="23" t="str">
        <f>VLOOKUP($G53,'PPA IDs'!$A$2:$K$95,9,0)</f>
        <v>various</v>
      </c>
      <c r="K53" s="23" t="str">
        <f>VLOOKUP($G53,'PPA IDs'!$A$2:$K$95,10,0)</f>
        <v>transit</v>
      </c>
      <c r="L53" s="23" t="str">
        <f>VLOOKUP($G53,'PPA IDs'!$A$2:$K$95,11,0)</f>
        <v>com</v>
      </c>
      <c r="M53" s="23" t="str">
        <f t="shared" si="11"/>
        <v>CAG</v>
      </c>
      <c r="N53" s="23" t="str">
        <f t="shared" si="12"/>
        <v>2050_TM151_PPA_CG_01</v>
      </c>
      <c r="O53" s="23" t="str">
        <f>VLOOKUP($G53,'PPA IDs'!$A$2:$M$95,12,0)</f>
        <v>scenario-baseline</v>
      </c>
      <c r="P53" s="23" t="str">
        <f t="shared" si="3"/>
        <v>2303_Caltrain_16tph\2050_TM151_PPA_CG_01_2303_Caltrain_16tph_00</v>
      </c>
    </row>
    <row r="54" spans="1:16" x14ac:dyDescent="0.25">
      <c r="A54" s="85" t="s">
        <v>598</v>
      </c>
      <c r="B54" s="88" t="s">
        <v>619</v>
      </c>
      <c r="C54" s="85" t="s">
        <v>541</v>
      </c>
      <c r="D54" s="85" t="s">
        <v>251</v>
      </c>
      <c r="E54" s="85" t="s">
        <v>597</v>
      </c>
      <c r="F54" s="23" t="str">
        <f t="shared" si="13"/>
        <v>2050_TM151_PPA_BF_01_2303_Caltrain_16tph_00</v>
      </c>
      <c r="G54" s="84">
        <f t="shared" si="14"/>
        <v>2303</v>
      </c>
      <c r="H54" s="23" t="str">
        <f t="shared" si="15"/>
        <v>2303_00_BF</v>
      </c>
      <c r="I54" s="23" t="str">
        <f>VLOOKUP(G54,'PPA IDs'!$A$2:$B$150,2,0)</f>
        <v>Caltrain PCBB 16tphpd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com</v>
      </c>
      <c r="M54" s="23" t="str">
        <f t="shared" si="11"/>
        <v>BTTF</v>
      </c>
      <c r="N54" s="23" t="str">
        <f t="shared" si="12"/>
        <v>2050_TM151_PPA_BF_01</v>
      </c>
      <c r="O54" s="23" t="str">
        <f>VLOOKUP($G54,'PPA IDs'!$A$2:$M$95,12,0)</f>
        <v>scenario-baseline</v>
      </c>
      <c r="P54" s="23" t="str">
        <f t="shared" si="3"/>
        <v>2303_Caltrain_16tph\2050_TM151_PPA_BF_01_2303_Caltrain_16tph_00</v>
      </c>
    </row>
    <row r="55" spans="1:16" x14ac:dyDescent="0.25">
      <c r="A55" s="88" t="s">
        <v>598</v>
      </c>
      <c r="B55" s="88" t="s">
        <v>617</v>
      </c>
      <c r="C55" s="85" t="s">
        <v>541</v>
      </c>
      <c r="D55" s="85" t="s">
        <v>249</v>
      </c>
      <c r="E55" s="85" t="s">
        <v>597</v>
      </c>
      <c r="F55" s="23" t="str">
        <f>A55&amp;"_"&amp;D55&amp;"_"&amp;B55&amp;"_"&amp;C55&amp;"_"&amp;E55</f>
        <v>2050_TM151_PPA_CG_02_2303_Caltrain_16tph_00</v>
      </c>
      <c r="G55" s="84">
        <f>_xlfn.NUMBERVALUE(LEFT(C55,4))</f>
        <v>2303</v>
      </c>
      <c r="H55" s="23" t="str">
        <f>G55&amp;"_"&amp;E55&amp;"_"&amp;D55</f>
        <v>2303_00_CG</v>
      </c>
      <c r="I55" s="23" t="str">
        <f>VLOOKUP(G55,'PPA IDs'!$A$2:$B$150,2,0)</f>
        <v>Caltrain PCBB 16tphpd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com</v>
      </c>
      <c r="M55" s="23" t="str">
        <f>IF(D55="RT","RTFF",IF(D55="CG","CAG","BTTF"))</f>
        <v>CAG</v>
      </c>
      <c r="N55" s="23" t="str">
        <f>A55&amp;"_"&amp;D55&amp;"_"&amp;B55</f>
        <v>2050_TM151_PPA_CG_02</v>
      </c>
      <c r="O55" s="23" t="str">
        <f>VLOOKUP($G55,'PPA IDs'!$A$2:$M$95,12,0)</f>
        <v>scenario-baseline</v>
      </c>
      <c r="P55" s="23" t="str">
        <f>C55&amp;"\"&amp;F55</f>
        <v>2303_Caltrain_16tph\2050_TM151_PPA_CG_02_2303_Caltrain_16tph_00</v>
      </c>
    </row>
    <row r="56" spans="1:16" x14ac:dyDescent="0.25">
      <c r="A56" s="85" t="s">
        <v>598</v>
      </c>
      <c r="B56" s="88" t="s">
        <v>617</v>
      </c>
      <c r="C56" s="85" t="s">
        <v>555</v>
      </c>
      <c r="D56" s="85" t="s">
        <v>250</v>
      </c>
      <c r="E56" s="85" t="s">
        <v>597</v>
      </c>
      <c r="F56" s="23" t="str">
        <f t="shared" si="13"/>
        <v>2050_TM151_PPA_RT_02_2201_BART_CoreCap_TEST_00</v>
      </c>
      <c r="G56" s="84">
        <f t="shared" si="14"/>
        <v>2201</v>
      </c>
      <c r="H56" s="23" t="str">
        <f t="shared" si="15"/>
        <v>2201_00_RT</v>
      </c>
      <c r="I56" s="23" t="str">
        <f>VLOOKUP(G56,'PPA IDs'!$A$2:$B$150,2,0)</f>
        <v>BART Core Capacity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1"/>
        <v>RTFF</v>
      </c>
      <c r="N56" s="23" t="str">
        <f t="shared" si="12"/>
        <v>2050_TM151_PPA_RT_02</v>
      </c>
      <c r="O56" s="23" t="str">
        <f>VLOOKUP($G56,'PPA IDs'!$A$2:$M$95,12,0)</f>
        <v>scenario-baseline</v>
      </c>
      <c r="P56" s="23" t="str">
        <f t="shared" si="3"/>
        <v>2201_BART_CoreCap_TEST\2050_TM151_PPA_RT_02_2201_BART_CoreCap_TEST_00</v>
      </c>
    </row>
    <row r="57" spans="1:16" x14ac:dyDescent="0.25">
      <c r="A57" s="85" t="s">
        <v>598</v>
      </c>
      <c r="B57" s="88" t="s">
        <v>617</v>
      </c>
      <c r="C57" s="85" t="s">
        <v>555</v>
      </c>
      <c r="D57" s="85" t="s">
        <v>249</v>
      </c>
      <c r="E57" s="85" t="s">
        <v>597</v>
      </c>
      <c r="F57" s="23" t="str">
        <f t="shared" si="13"/>
        <v>2050_TM151_PPA_CG_02_2201_BART_CoreCap_TEST_00</v>
      </c>
      <c r="G57" s="84">
        <f t="shared" si="14"/>
        <v>2201</v>
      </c>
      <c r="H57" s="23" t="str">
        <f t="shared" si="15"/>
        <v>2201_00_CG</v>
      </c>
      <c r="I57" s="23" t="str">
        <f>VLOOKUP(G57,'PPA IDs'!$A$2:$B$150,2,0)</f>
        <v>BART Core Capacity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hvy</v>
      </c>
      <c r="M57" s="23" t="str">
        <f t="shared" si="11"/>
        <v>CAG</v>
      </c>
      <c r="N57" s="23" t="str">
        <f t="shared" si="12"/>
        <v>2050_TM151_PPA_CG_02</v>
      </c>
      <c r="O57" s="23" t="str">
        <f>VLOOKUP($G57,'PPA IDs'!$A$2:$M$95,12,0)</f>
        <v>scenario-baseline</v>
      </c>
      <c r="P57" s="23" t="str">
        <f t="shared" si="3"/>
        <v>2201_BART_CoreCap_TEST\2050_TM151_PPA_CG_02_2201_BART_CoreCap_TEST_00</v>
      </c>
    </row>
    <row r="58" spans="1:16" x14ac:dyDescent="0.25">
      <c r="A58" s="85" t="s">
        <v>598</v>
      </c>
      <c r="B58" s="88" t="s">
        <v>617</v>
      </c>
      <c r="C58" s="85" t="s">
        <v>555</v>
      </c>
      <c r="D58" s="85" t="s">
        <v>251</v>
      </c>
      <c r="E58" s="85" t="s">
        <v>597</v>
      </c>
      <c r="F58" s="23" t="str">
        <f t="shared" si="13"/>
        <v>2050_TM151_PPA_BF_02_2201_BART_CoreCap_TEST_00</v>
      </c>
      <c r="G58" s="84">
        <f t="shared" si="14"/>
        <v>2201</v>
      </c>
      <c r="H58" s="23" t="str">
        <f t="shared" si="15"/>
        <v>2201_00_BF</v>
      </c>
      <c r="I58" s="23" t="str">
        <f>VLOOKUP(G58,'PPA IDs'!$A$2:$B$150,2,0)</f>
        <v>BART Core Capacity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hvy</v>
      </c>
      <c r="M58" s="23" t="str">
        <f t="shared" si="11"/>
        <v>BTTF</v>
      </c>
      <c r="N58" s="23" t="str">
        <f t="shared" si="12"/>
        <v>2050_TM151_PPA_BF_02</v>
      </c>
      <c r="O58" s="23" t="str">
        <f>VLOOKUP($G58,'PPA IDs'!$A$2:$M$95,12,0)</f>
        <v>scenario-baseline</v>
      </c>
      <c r="P58" s="23" t="str">
        <f t="shared" si="3"/>
        <v>2201_BART_CoreCap_TEST\2050_TM151_PPA_BF_02_2201_BART_CoreCap_TEST_00</v>
      </c>
    </row>
    <row r="59" spans="1:16" x14ac:dyDescent="0.25">
      <c r="A59" s="85" t="s">
        <v>598</v>
      </c>
      <c r="B59" s="88" t="s">
        <v>616</v>
      </c>
      <c r="C59" s="85" t="s">
        <v>563</v>
      </c>
      <c r="D59" s="85" t="s">
        <v>250</v>
      </c>
      <c r="E59" s="85" t="s">
        <v>597</v>
      </c>
      <c r="F59" s="23" t="str">
        <f t="shared" si="13"/>
        <v>2050_TM151_PPA_RT_04_2301_Caltrain_10tph_00</v>
      </c>
      <c r="G59" s="84">
        <f t="shared" si="14"/>
        <v>2301</v>
      </c>
      <c r="H59" s="23" t="str">
        <f t="shared" si="15"/>
        <v>2301_00_RT</v>
      </c>
      <c r="I59" s="23" t="str">
        <f>VLOOKUP(G59,'PPA IDs'!$A$2:$B$150,2,0)</f>
        <v>Caltrain PCBB 10tphpd</v>
      </c>
      <c r="J59" s="23" t="str">
        <f>VLOOKUP($G59,'PPA IDs'!$A$2:$K$95,9,0)</f>
        <v>various</v>
      </c>
      <c r="K59" s="23" t="str">
        <f>VLOOKUP($G59,'PPA IDs'!$A$2:$K$95,10,0)</f>
        <v>transit</v>
      </c>
      <c r="L59" s="23" t="str">
        <f>VLOOKUP($G59,'PPA IDs'!$A$2:$K$95,11,0)</f>
        <v>com</v>
      </c>
      <c r="M59" s="23" t="str">
        <f t="shared" si="11"/>
        <v>RTFF</v>
      </c>
      <c r="N59" s="23" t="str">
        <f t="shared" si="12"/>
        <v>2050_TM151_PPA_RT_04</v>
      </c>
      <c r="O59" s="23" t="str">
        <f>VLOOKUP($G59,'PPA IDs'!$A$2:$M$95,12,0)</f>
        <v>scenario-baseline</v>
      </c>
      <c r="P59" s="23" t="str">
        <f t="shared" si="3"/>
        <v>2301_Caltrain_10tph\2050_TM151_PPA_RT_04_2301_Caltrain_10tph_00</v>
      </c>
    </row>
    <row r="60" spans="1:16" x14ac:dyDescent="0.25">
      <c r="A60" s="85" t="s">
        <v>598</v>
      </c>
      <c r="B60" s="88" t="s">
        <v>616</v>
      </c>
      <c r="C60" s="85" t="s">
        <v>563</v>
      </c>
      <c r="D60" s="85" t="s">
        <v>249</v>
      </c>
      <c r="E60" s="85" t="s">
        <v>597</v>
      </c>
      <c r="F60" s="23" t="str">
        <f t="shared" si="13"/>
        <v>2050_TM151_PPA_CG_04_2301_Caltrain_10tph_00</v>
      </c>
      <c r="G60" s="84">
        <f t="shared" si="14"/>
        <v>2301</v>
      </c>
      <c r="H60" s="23" t="str">
        <f t="shared" si="15"/>
        <v>2301_00_CG</v>
      </c>
      <c r="I60" s="23" t="str">
        <f>VLOOKUP(G60,'PPA IDs'!$A$2:$B$150,2,0)</f>
        <v>Caltrain PCBB 10tphpd</v>
      </c>
      <c r="J60" s="23" t="str">
        <f>VLOOKUP($G60,'PPA IDs'!$A$2:$K$95,9,0)</f>
        <v>various</v>
      </c>
      <c r="K60" s="23" t="str">
        <f>VLOOKUP($G60,'PPA IDs'!$A$2:$K$95,10,0)</f>
        <v>transit</v>
      </c>
      <c r="L60" s="23" t="str">
        <f>VLOOKUP($G60,'PPA IDs'!$A$2:$K$95,11,0)</f>
        <v>com</v>
      </c>
      <c r="M60" s="23" t="str">
        <f t="shared" si="11"/>
        <v>CAG</v>
      </c>
      <c r="N60" s="23" t="str">
        <f t="shared" si="12"/>
        <v>2050_TM151_PPA_CG_04</v>
      </c>
      <c r="O60" s="23" t="str">
        <f>VLOOKUP($G60,'PPA IDs'!$A$2:$M$95,12,0)</f>
        <v>scenario-baseline</v>
      </c>
      <c r="P60" s="23" t="str">
        <f t="shared" si="3"/>
        <v>2301_Caltrain_10tph\2050_TM151_PPA_CG_04_2301_Caltrain_10tph_00</v>
      </c>
    </row>
    <row r="61" spans="1:16" x14ac:dyDescent="0.25">
      <c r="A61" s="85" t="s">
        <v>598</v>
      </c>
      <c r="B61" s="88" t="s">
        <v>616</v>
      </c>
      <c r="C61" s="85" t="s">
        <v>563</v>
      </c>
      <c r="D61" s="85" t="s">
        <v>251</v>
      </c>
      <c r="E61" s="85" t="s">
        <v>597</v>
      </c>
      <c r="F61" s="23" t="str">
        <f t="shared" si="13"/>
        <v>2050_TM151_PPA_BF_04_2301_Caltrain_10tph_00</v>
      </c>
      <c r="G61" s="84">
        <f t="shared" si="14"/>
        <v>2301</v>
      </c>
      <c r="H61" s="23" t="str">
        <f t="shared" si="15"/>
        <v>2301_00_BF</v>
      </c>
      <c r="I61" s="23" t="str">
        <f>VLOOKUP(G61,'PPA IDs'!$A$2:$B$150,2,0)</f>
        <v>Caltrain PCBB 10tphpd</v>
      </c>
      <c r="J61" s="23" t="str">
        <f>VLOOKUP($G61,'PPA IDs'!$A$2:$K$95,9,0)</f>
        <v>various</v>
      </c>
      <c r="K61" s="23" t="str">
        <f>VLOOKUP($G61,'PPA IDs'!$A$2:$K$95,10,0)</f>
        <v>transit</v>
      </c>
      <c r="L61" s="23" t="str">
        <f>VLOOKUP($G61,'PPA IDs'!$A$2:$K$95,11,0)</f>
        <v>com</v>
      </c>
      <c r="M61" s="23" t="str">
        <f t="shared" si="11"/>
        <v>BTTF</v>
      </c>
      <c r="N61" s="23" t="str">
        <f t="shared" si="12"/>
        <v>2050_TM151_PPA_BF_04</v>
      </c>
      <c r="O61" s="23" t="str">
        <f>VLOOKUP($G61,'PPA IDs'!$A$2:$M$95,12,0)</f>
        <v>scenario-baseline</v>
      </c>
      <c r="P61" s="23" t="str">
        <f t="shared" si="3"/>
        <v>2301_Caltrain_10tph\2050_TM151_PPA_BF_04_2301_Caltrain_10tph_00</v>
      </c>
    </row>
    <row r="62" spans="1:16" x14ac:dyDescent="0.25">
      <c r="A62" s="85" t="s">
        <v>598</v>
      </c>
      <c r="B62" s="88" t="s">
        <v>616</v>
      </c>
      <c r="C62" s="85" t="s">
        <v>542</v>
      </c>
      <c r="D62" s="85" t="s">
        <v>250</v>
      </c>
      <c r="E62" s="85" t="s">
        <v>597</v>
      </c>
      <c r="F62" s="23" t="str">
        <f t="shared" si="13"/>
        <v>2050_TM151_PPA_RT_04_2302_Caltrain_12tph_00</v>
      </c>
      <c r="G62" s="84">
        <f t="shared" si="14"/>
        <v>2302</v>
      </c>
      <c r="H62" s="23" t="str">
        <f t="shared" si="15"/>
        <v>2302_00_RT</v>
      </c>
      <c r="I62" s="23" t="str">
        <f>VLOOKUP(G62,'PPA IDs'!$A$2:$B$150,2,0)</f>
        <v>Caltrain PCBB 12tphpd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com</v>
      </c>
      <c r="M62" s="23" t="str">
        <f t="shared" si="11"/>
        <v>RTFF</v>
      </c>
      <c r="N62" s="23" t="str">
        <f t="shared" si="12"/>
        <v>2050_TM151_PPA_RT_04</v>
      </c>
      <c r="O62" s="23" t="str">
        <f>VLOOKUP($G62,'PPA IDs'!$A$2:$M$95,12,0)</f>
        <v>scenario-baseline</v>
      </c>
      <c r="P62" s="23" t="str">
        <f t="shared" si="3"/>
        <v>2302_Caltrain_12tph\2050_TM151_PPA_RT_04_2302_Caltrain_12tph_00</v>
      </c>
    </row>
    <row r="63" spans="1:16" x14ac:dyDescent="0.25">
      <c r="A63" s="85" t="s">
        <v>598</v>
      </c>
      <c r="B63" s="88" t="s">
        <v>616</v>
      </c>
      <c r="C63" s="85" t="s">
        <v>542</v>
      </c>
      <c r="D63" s="85" t="s">
        <v>249</v>
      </c>
      <c r="E63" s="85" t="s">
        <v>597</v>
      </c>
      <c r="F63" s="23" t="str">
        <f t="shared" si="13"/>
        <v>2050_TM151_PPA_CG_04_2302_Caltrain_12tph_00</v>
      </c>
      <c r="G63" s="84">
        <f t="shared" si="14"/>
        <v>2302</v>
      </c>
      <c r="H63" s="23" t="str">
        <f t="shared" si="15"/>
        <v>2302_00_CG</v>
      </c>
      <c r="I63" s="23" t="str">
        <f>VLOOKUP(G63,'PPA IDs'!$A$2:$B$150,2,0)</f>
        <v>Caltrain PCBB 12tphpd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com</v>
      </c>
      <c r="M63" s="23" t="str">
        <f t="shared" si="11"/>
        <v>CAG</v>
      </c>
      <c r="N63" s="23" t="str">
        <f t="shared" si="12"/>
        <v>2050_TM151_PPA_CG_04</v>
      </c>
      <c r="O63" s="23" t="str">
        <f>VLOOKUP($G63,'PPA IDs'!$A$2:$M$95,12,0)</f>
        <v>scenario-baseline</v>
      </c>
      <c r="P63" s="23" t="str">
        <f t="shared" si="3"/>
        <v>2302_Caltrain_12tph\2050_TM151_PPA_CG_04_2302_Caltrain_12tph_00</v>
      </c>
    </row>
    <row r="64" spans="1:16" x14ac:dyDescent="0.25">
      <c r="A64" s="85" t="s">
        <v>598</v>
      </c>
      <c r="B64" s="88" t="s">
        <v>616</v>
      </c>
      <c r="C64" s="85" t="s">
        <v>542</v>
      </c>
      <c r="D64" s="85" t="s">
        <v>251</v>
      </c>
      <c r="E64" s="85" t="s">
        <v>597</v>
      </c>
      <c r="F64" s="23" t="str">
        <f t="shared" si="13"/>
        <v>2050_TM151_PPA_BF_04_2302_Caltrain_12tph_00</v>
      </c>
      <c r="G64" s="84">
        <f t="shared" si="14"/>
        <v>2302</v>
      </c>
      <c r="H64" s="23" t="str">
        <f t="shared" si="15"/>
        <v>2302_00_BF</v>
      </c>
      <c r="I64" s="23" t="str">
        <f>VLOOKUP(G64,'PPA IDs'!$A$2:$B$150,2,0)</f>
        <v>Caltrain PCBB 12tphpd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com</v>
      </c>
      <c r="M64" s="23" t="str">
        <f t="shared" si="11"/>
        <v>BTTF</v>
      </c>
      <c r="N64" s="23" t="str">
        <f t="shared" si="12"/>
        <v>2050_TM151_PPA_BF_04</v>
      </c>
      <c r="O64" s="23" t="str">
        <f>VLOOKUP($G64,'PPA IDs'!$A$2:$M$95,12,0)</f>
        <v>scenario-baseline</v>
      </c>
      <c r="P64" s="23" t="str">
        <f t="shared" si="3"/>
        <v>2302_Caltrain_12tph\2050_TM151_PPA_BF_04_2302_Caltrain_12tph_00</v>
      </c>
    </row>
    <row r="65" spans="1:16" x14ac:dyDescent="0.25">
      <c r="A65" s="85" t="s">
        <v>598</v>
      </c>
      <c r="B65" s="88" t="s">
        <v>616</v>
      </c>
      <c r="C65" s="85" t="s">
        <v>541</v>
      </c>
      <c r="D65" s="85" t="s">
        <v>250</v>
      </c>
      <c r="E65" s="85" t="s">
        <v>597</v>
      </c>
      <c r="F65" s="23" t="str">
        <f t="shared" si="13"/>
        <v>2050_TM151_PPA_RT_04_2303_Caltrain_16tph_00</v>
      </c>
      <c r="G65" s="84">
        <f t="shared" si="14"/>
        <v>2303</v>
      </c>
      <c r="H65" s="23" t="str">
        <f t="shared" si="15"/>
        <v>2303_00_RT</v>
      </c>
      <c r="I65" s="23" t="str">
        <f>VLOOKUP(G65,'PPA IDs'!$A$2:$B$150,2,0)</f>
        <v>Caltrain PCBB 16tphpd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1"/>
        <v>RTFF</v>
      </c>
      <c r="N65" s="23" t="str">
        <f t="shared" si="12"/>
        <v>2050_TM151_PPA_RT_04</v>
      </c>
      <c r="O65" s="23" t="str">
        <f>VLOOKUP($G65,'PPA IDs'!$A$2:$M$95,12,0)</f>
        <v>scenario-baseline</v>
      </c>
      <c r="P65" s="23" t="str">
        <f t="shared" si="3"/>
        <v>2303_Caltrain_16tph\2050_TM151_PPA_RT_04_2303_Caltrain_16tph_00</v>
      </c>
    </row>
    <row r="66" spans="1:16" x14ac:dyDescent="0.25">
      <c r="A66" s="85" t="s">
        <v>598</v>
      </c>
      <c r="B66" s="88" t="s">
        <v>616</v>
      </c>
      <c r="C66" s="85" t="s">
        <v>541</v>
      </c>
      <c r="D66" s="85" t="s">
        <v>249</v>
      </c>
      <c r="E66" s="85" t="s">
        <v>597</v>
      </c>
      <c r="F66" s="23" t="str">
        <f t="shared" si="13"/>
        <v>2050_TM151_PPA_CG_04_2303_Caltrain_16tph_00</v>
      </c>
      <c r="G66" s="84">
        <f t="shared" si="14"/>
        <v>2303</v>
      </c>
      <c r="H66" s="23" t="str">
        <f t="shared" si="15"/>
        <v>2303_00_CG</v>
      </c>
      <c r="I66" s="23" t="str">
        <f>VLOOKUP(G66,'PPA IDs'!$A$2:$B$150,2,0)</f>
        <v>Caltrain PCBB 16tphpd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1"/>
        <v>CAG</v>
      </c>
      <c r="N66" s="23" t="str">
        <f t="shared" si="12"/>
        <v>2050_TM151_PPA_CG_04</v>
      </c>
      <c r="O66" s="23" t="str">
        <f>VLOOKUP($G66,'PPA IDs'!$A$2:$M$95,12,0)</f>
        <v>scenario-baseline</v>
      </c>
      <c r="P66" s="23" t="str">
        <f t="shared" si="3"/>
        <v>2303_Caltrain_16tph\2050_TM151_PPA_CG_04_2303_Caltrain_16tph_00</v>
      </c>
    </row>
    <row r="67" spans="1:16" x14ac:dyDescent="0.25">
      <c r="A67" s="85" t="s">
        <v>598</v>
      </c>
      <c r="B67" s="88" t="s">
        <v>616</v>
      </c>
      <c r="C67" s="85" t="s">
        <v>541</v>
      </c>
      <c r="D67" s="85" t="s">
        <v>251</v>
      </c>
      <c r="E67" s="85" t="s">
        <v>597</v>
      </c>
      <c r="F67" s="23" t="str">
        <f t="shared" si="13"/>
        <v>2050_TM151_PPA_BF_04_2303_Caltrain_16tph_00</v>
      </c>
      <c r="G67" s="84">
        <f t="shared" si="14"/>
        <v>2303</v>
      </c>
      <c r="H67" s="23" t="str">
        <f t="shared" si="15"/>
        <v>2303_00_BF</v>
      </c>
      <c r="I67" s="23" t="str">
        <f>VLOOKUP(G67,'PPA IDs'!$A$2:$B$150,2,0)</f>
        <v>Caltrain PCBB 16tphpd</v>
      </c>
      <c r="J67" s="23" t="str">
        <f>VLOOKUP($G67,'PPA IDs'!$A$2:$K$95,9,0)</f>
        <v>various</v>
      </c>
      <c r="K67" s="23" t="str">
        <f>VLOOKUP($G67,'PPA IDs'!$A$2:$K$95,10,0)</f>
        <v>transit</v>
      </c>
      <c r="L67" s="23" t="str">
        <f>VLOOKUP($G67,'PPA IDs'!$A$2:$K$95,11,0)</f>
        <v>com</v>
      </c>
      <c r="M67" s="23" t="str">
        <f t="shared" si="11"/>
        <v>BTTF</v>
      </c>
      <c r="N67" s="23" t="str">
        <f t="shared" si="12"/>
        <v>2050_TM151_PPA_BF_04</v>
      </c>
      <c r="O67" s="23" t="str">
        <f>VLOOKUP($G67,'PPA IDs'!$A$2:$M$95,12,0)</f>
        <v>scenario-baseline</v>
      </c>
      <c r="P67" s="23" t="str">
        <f t="shared" ref="P67:P87" si="16">C67&amp;"\"&amp;F67</f>
        <v>2303_Caltrain_16tph\2050_TM151_PPA_BF_04_2303_Caltrain_16tph_00</v>
      </c>
    </row>
    <row r="68" spans="1:16" x14ac:dyDescent="0.25">
      <c r="A68" s="85" t="s">
        <v>598</v>
      </c>
      <c r="B68" s="88" t="s">
        <v>616</v>
      </c>
      <c r="C68" s="85" t="s">
        <v>550</v>
      </c>
      <c r="D68" s="85" t="s">
        <v>250</v>
      </c>
      <c r="E68" s="85" t="s">
        <v>597</v>
      </c>
      <c r="F68" s="23" t="str">
        <f t="shared" si="13"/>
        <v>2050_TM151_PPA_RT_04_2601_WETA_NetExpansion_00</v>
      </c>
      <c r="G68" s="84">
        <f t="shared" si="14"/>
        <v>2601</v>
      </c>
      <c r="H68" s="23" t="str">
        <f t="shared" si="15"/>
        <v>2601_00_RT</v>
      </c>
      <c r="I68" s="23" t="str">
        <f>VLOOKUP(G68,'PPA IDs'!$A$2:$B$150,2,0)</f>
        <v>WETA Ferry Network Expansion (Berkeley, Alameda Point, Redwood City, Mission Bay)</v>
      </c>
      <c r="J68" s="23" t="str">
        <f>VLOOKUP($G68,'PPA IDs'!$A$2:$K$95,9,0)</f>
        <v>various</v>
      </c>
      <c r="K68" s="23" t="str">
        <f>VLOOKUP($G68,'PPA IDs'!$A$2:$K$95,10,0)</f>
        <v>transit</v>
      </c>
      <c r="L68" s="23" t="str">
        <f>VLOOKUP($G68,'PPA IDs'!$A$2:$K$95,11,0)</f>
        <v>lrf</v>
      </c>
      <c r="M68" s="23" t="str">
        <f t="shared" si="11"/>
        <v>RTFF</v>
      </c>
      <c r="N68" s="23" t="str">
        <f t="shared" si="12"/>
        <v>2050_TM151_PPA_RT_04</v>
      </c>
      <c r="O68" s="23" t="str">
        <f>VLOOKUP($G68,'PPA IDs'!$A$2:$M$95,12,0)</f>
        <v>scenario-baseline</v>
      </c>
      <c r="P68" s="23" t="str">
        <f t="shared" si="16"/>
        <v>2601_WETA_NetExpansion\2050_TM151_PPA_RT_04_2601_WETA_NetExpansion_00</v>
      </c>
    </row>
    <row r="69" spans="1:16" x14ac:dyDescent="0.25">
      <c r="A69" s="85" t="s">
        <v>598</v>
      </c>
      <c r="B69" s="88" t="s">
        <v>616</v>
      </c>
      <c r="C69" s="85" t="s">
        <v>550</v>
      </c>
      <c r="D69" s="85" t="s">
        <v>249</v>
      </c>
      <c r="E69" s="85" t="s">
        <v>597</v>
      </c>
      <c r="F69" s="23" t="str">
        <f t="shared" si="13"/>
        <v>2050_TM151_PPA_CG_04_2601_WETA_NetExpansion_00</v>
      </c>
      <c r="G69" s="84">
        <f t="shared" si="14"/>
        <v>2601</v>
      </c>
      <c r="H69" s="23" t="str">
        <f t="shared" si="15"/>
        <v>2601_00_CG</v>
      </c>
      <c r="I69" s="23" t="str">
        <f>VLOOKUP(G69,'PPA IDs'!$A$2:$B$150,2,0)</f>
        <v>WETA Ferry Network Expansion (Berkeley, Alameda Point, Redwood City, Mission Bay)</v>
      </c>
      <c r="J69" s="23" t="str">
        <f>VLOOKUP($G69,'PPA IDs'!$A$2:$K$95,9,0)</f>
        <v>various</v>
      </c>
      <c r="K69" s="23" t="str">
        <f>VLOOKUP($G69,'PPA IDs'!$A$2:$K$95,10,0)</f>
        <v>transit</v>
      </c>
      <c r="L69" s="23" t="str">
        <f>VLOOKUP($G69,'PPA IDs'!$A$2:$K$95,11,0)</f>
        <v>lrf</v>
      </c>
      <c r="M69" s="23" t="str">
        <f t="shared" si="11"/>
        <v>CAG</v>
      </c>
      <c r="N69" s="23" t="str">
        <f t="shared" si="12"/>
        <v>2050_TM151_PPA_CG_04</v>
      </c>
      <c r="O69" s="23" t="str">
        <f>VLOOKUP($G69,'PPA IDs'!$A$2:$M$95,12,0)</f>
        <v>scenario-baseline</v>
      </c>
      <c r="P69" s="23" t="str">
        <f t="shared" si="16"/>
        <v>2601_WETA_NetExpansion\2050_TM151_PPA_CG_04_2601_WETA_NetExpansion_00</v>
      </c>
    </row>
    <row r="70" spans="1:16" x14ac:dyDescent="0.25">
      <c r="A70" s="86" t="s">
        <v>598</v>
      </c>
      <c r="B70" s="89" t="s">
        <v>616</v>
      </c>
      <c r="C70" s="86" t="s">
        <v>550</v>
      </c>
      <c r="D70" s="86" t="s">
        <v>251</v>
      </c>
      <c r="E70" s="86" t="s">
        <v>597</v>
      </c>
      <c r="F70" s="90" t="str">
        <f t="shared" si="13"/>
        <v>2050_TM151_PPA_BF_04_2601_WETA_NetExpansion_00</v>
      </c>
      <c r="G70" s="91">
        <f t="shared" si="14"/>
        <v>2601</v>
      </c>
      <c r="H70" s="90" t="str">
        <f t="shared" si="15"/>
        <v>2601_00_BF</v>
      </c>
      <c r="I70" s="90" t="str">
        <f>VLOOKUP(G70,'PPA IDs'!$A$2:$B$150,2,0)</f>
        <v>WETA Ferry Network Expansion (Berkeley, Alameda Point, Redwood City, Mission Bay)</v>
      </c>
      <c r="J70" s="90" t="str">
        <f>VLOOKUP($G70,'PPA IDs'!$A$2:$K$95,9,0)</f>
        <v>various</v>
      </c>
      <c r="K70" s="90" t="str">
        <f>VLOOKUP($G70,'PPA IDs'!$A$2:$K$95,10,0)</f>
        <v>transit</v>
      </c>
      <c r="L70" s="90" t="str">
        <f>VLOOKUP($G70,'PPA IDs'!$A$2:$K$95,11,0)</f>
        <v>lrf</v>
      </c>
      <c r="M70" s="90" t="str">
        <f t="shared" si="11"/>
        <v>BTTF</v>
      </c>
      <c r="N70" s="90" t="str">
        <f t="shared" si="12"/>
        <v>2050_TM151_PPA_BF_04</v>
      </c>
      <c r="O70" s="90" t="str">
        <f>VLOOKUP($G70,'PPA IDs'!$A$2:$M$95,12,0)</f>
        <v>scenario-baseline</v>
      </c>
      <c r="P70" s="90" t="str">
        <f t="shared" si="16"/>
        <v>2601_WETA_NetExpansion\2050_TM151_PPA_BF_04_2601_WETA_NetExpansion_00</v>
      </c>
    </row>
    <row r="71" spans="1:16" x14ac:dyDescent="0.25">
      <c r="A71" s="87" t="s">
        <v>598</v>
      </c>
      <c r="B71" s="88" t="s">
        <v>596</v>
      </c>
      <c r="C71" s="87" t="s">
        <v>586</v>
      </c>
      <c r="D71" s="87" t="s">
        <v>250</v>
      </c>
      <c r="E71" s="85" t="s">
        <v>597</v>
      </c>
      <c r="F71" s="23" t="str">
        <f t="shared" si="13"/>
        <v>2050_TM151_PPA_RT_05_2205_BARTtoSV_Phase2_00</v>
      </c>
      <c r="G71" s="84">
        <f t="shared" ref="G71:G73" si="17">_xlfn.NUMBERVALUE(LEFT(C71,4))</f>
        <v>2205</v>
      </c>
      <c r="H71" s="23" t="str">
        <f t="shared" si="15"/>
        <v>2205_00_RT</v>
      </c>
      <c r="I71" s="23" t="str">
        <f>VLOOKUP(G71,'PPA IDs'!$A$2:$B$150,2,0)</f>
        <v>BART to Silicon Valley (Phase 2)</v>
      </c>
      <c r="J71" s="23" t="str">
        <f>VLOOKUP($G71,'PPA IDs'!$A$2:$K$95,9,0)</f>
        <v>scl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11"/>
        <v>RTFF</v>
      </c>
      <c r="N71" s="23" t="str">
        <f t="shared" si="12"/>
        <v>2050_TM151_PPA_RT_05</v>
      </c>
      <c r="O71" s="23" t="str">
        <f>VLOOKUP($G71,'PPA IDs'!$A$2:$M$95,12,0)</f>
        <v>scenario-baseline</v>
      </c>
      <c r="P71" s="23" t="str">
        <f t="shared" si="16"/>
        <v>2205_BARTtoSV_Phase2\2050_TM151_PPA_RT_05_2205_BARTtoSV_Phase2_00</v>
      </c>
    </row>
    <row r="72" spans="1:16" x14ac:dyDescent="0.25">
      <c r="A72" s="87" t="s">
        <v>598</v>
      </c>
      <c r="B72" s="88" t="s">
        <v>596</v>
      </c>
      <c r="C72" s="87" t="s">
        <v>586</v>
      </c>
      <c r="D72" s="87" t="s">
        <v>249</v>
      </c>
      <c r="E72" s="85" t="s">
        <v>597</v>
      </c>
      <c r="F72" s="23" t="str">
        <f t="shared" si="13"/>
        <v>2050_TM151_PPA_CG_05_2205_BARTtoSV_Phase2_00</v>
      </c>
      <c r="G72" s="84">
        <f t="shared" si="17"/>
        <v>2205</v>
      </c>
      <c r="H72" s="23" t="str">
        <f t="shared" si="15"/>
        <v>2205_00_CG</v>
      </c>
      <c r="I72" s="23" t="str">
        <f>VLOOKUP(G72,'PPA IDs'!$A$2:$B$150,2,0)</f>
        <v>BART to Silicon Valley (Phase 2)</v>
      </c>
      <c r="J72" s="23" t="str">
        <f>VLOOKUP($G72,'PPA IDs'!$A$2:$K$95,9,0)</f>
        <v>scl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11"/>
        <v>CAG</v>
      </c>
      <c r="N72" s="23" t="str">
        <f t="shared" si="12"/>
        <v>2050_TM151_PPA_CG_05</v>
      </c>
      <c r="O72" s="23" t="str">
        <f>VLOOKUP($G72,'PPA IDs'!$A$2:$M$95,12,0)</f>
        <v>scenario-baseline</v>
      </c>
      <c r="P72" s="23" t="str">
        <f t="shared" si="16"/>
        <v>2205_BARTtoSV_Phase2\2050_TM151_PPA_CG_05_2205_BARTtoSV_Phase2_00</v>
      </c>
    </row>
    <row r="73" spans="1:16" x14ac:dyDescent="0.25">
      <c r="A73" s="87" t="s">
        <v>598</v>
      </c>
      <c r="B73" s="88" t="s">
        <v>596</v>
      </c>
      <c r="C73" s="87" t="s">
        <v>586</v>
      </c>
      <c r="D73" s="87" t="s">
        <v>251</v>
      </c>
      <c r="E73" s="85" t="s">
        <v>597</v>
      </c>
      <c r="F73" s="23" t="str">
        <f t="shared" si="13"/>
        <v>2050_TM151_PPA_BF_05_2205_BARTtoSV_Phase2_00</v>
      </c>
      <c r="G73" s="84">
        <f t="shared" si="17"/>
        <v>2205</v>
      </c>
      <c r="H73" s="23" t="str">
        <f t="shared" si="15"/>
        <v>2205_00_BF</v>
      </c>
      <c r="I73" s="23" t="str">
        <f>VLOOKUP(G73,'PPA IDs'!$A$2:$B$150,2,0)</f>
        <v>BART to Silicon Valley (Phase 2)</v>
      </c>
      <c r="J73" s="23" t="str">
        <f>VLOOKUP($G73,'PPA IDs'!$A$2:$K$95,9,0)</f>
        <v>scl</v>
      </c>
      <c r="K73" s="23" t="str">
        <f>VLOOKUP($G73,'PPA IDs'!$A$2:$K$95,10,0)</f>
        <v>transit</v>
      </c>
      <c r="L73" s="23" t="str">
        <f>VLOOKUP($G73,'PPA IDs'!$A$2:$K$95,11,0)</f>
        <v>hvy</v>
      </c>
      <c r="M73" s="23" t="str">
        <f t="shared" si="11"/>
        <v>BTTF</v>
      </c>
      <c r="N73" s="23" t="str">
        <f t="shared" si="12"/>
        <v>2050_TM151_PPA_BF_05</v>
      </c>
      <c r="O73" s="23" t="str">
        <f>VLOOKUP($G73,'PPA IDs'!$A$2:$M$95,12,0)</f>
        <v>scenario-baseline</v>
      </c>
      <c r="P73" s="23" t="str">
        <f t="shared" si="16"/>
        <v>2205_BARTtoSV_Phase2\2050_TM151_PPA_BF_05_2205_BARTtoSV_Phase2_00</v>
      </c>
    </row>
    <row r="74" spans="1:16" x14ac:dyDescent="0.25">
      <c r="A74" s="85" t="s">
        <v>598</v>
      </c>
      <c r="B74" s="88" t="s">
        <v>616</v>
      </c>
      <c r="C74" s="85" t="s">
        <v>592</v>
      </c>
      <c r="D74" s="85" t="s">
        <v>249</v>
      </c>
      <c r="E74" s="85" t="s">
        <v>597</v>
      </c>
      <c r="F74" s="23" t="str">
        <f t="shared" si="13"/>
        <v>2050_TM151_PPA_CG_04_3103_SR4_Widen_00</v>
      </c>
      <c r="G74" s="84">
        <f t="shared" ref="G74:G81" si="18">_xlfn.NUMBERVALUE(LEFT(C74,4))</f>
        <v>3103</v>
      </c>
      <c r="H74" s="23" t="str">
        <f t="shared" si="15"/>
        <v>3103_00_CG</v>
      </c>
      <c r="I74" s="23" t="str">
        <f>VLOOKUP(G74,'PPA IDs'!$A$2:$B$150,2,0)</f>
        <v>SR-4 Widening (Brentwood to Discovery Bay)</v>
      </c>
      <c r="J74" s="23" t="str">
        <f>VLOOKUP($G74,'PPA IDs'!$A$2:$K$95,9,0)</f>
        <v>cc</v>
      </c>
      <c r="K74" s="23" t="str">
        <f>VLOOKUP($G74,'PPA IDs'!$A$2:$K$95,10,0)</f>
        <v>road</v>
      </c>
      <c r="L74" s="23" t="str">
        <f>VLOOKUP($G74,'PPA IDs'!$A$2:$K$95,11,0)</f>
        <v>road</v>
      </c>
      <c r="M74" s="23" t="str">
        <f t="shared" si="11"/>
        <v>CAG</v>
      </c>
      <c r="N74" s="23" t="str">
        <f t="shared" si="12"/>
        <v>2050_TM151_PPA_CG_04</v>
      </c>
      <c r="O74" s="23" t="str">
        <f>VLOOKUP($G74,'PPA IDs'!$A$2:$M$95,12,0)</f>
        <v>scenario-baseline</v>
      </c>
      <c r="P74" s="23" t="str">
        <f t="shared" si="16"/>
        <v>3103_SR4_Widen\2050_TM151_PPA_CG_04_3103_SR4_Widen_00</v>
      </c>
    </row>
    <row r="75" spans="1:16" x14ac:dyDescent="0.25">
      <c r="A75" s="85" t="s">
        <v>598</v>
      </c>
      <c r="B75" s="88" t="s">
        <v>616</v>
      </c>
      <c r="C75" s="85" t="s">
        <v>593</v>
      </c>
      <c r="D75" s="87" t="s">
        <v>249</v>
      </c>
      <c r="E75" s="85" t="s">
        <v>597</v>
      </c>
      <c r="F75" s="23" t="str">
        <f t="shared" si="13"/>
        <v>2050_TM151_PPA_CG_04_3102_SR4_Op_00</v>
      </c>
      <c r="G75" s="84">
        <f t="shared" si="18"/>
        <v>3102</v>
      </c>
      <c r="H75" s="23" t="str">
        <f t="shared" si="15"/>
        <v>3102_00_CG</v>
      </c>
      <c r="I75" s="23" t="str">
        <f>VLOOKUP(G75,'PPA IDs'!$A$2:$B$150,2,0)</f>
        <v>SR-4 Operational Improvements</v>
      </c>
      <c r="J75" s="23" t="str">
        <f>VLOOKUP($G75,'PPA IDs'!$A$2:$K$95,9,0)</f>
        <v>cc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11"/>
        <v>CAG</v>
      </c>
      <c r="N75" s="23" t="str">
        <f t="shared" si="12"/>
        <v>2050_TM151_PPA_CG_04</v>
      </c>
      <c r="O75" s="23" t="str">
        <f>VLOOKUP($G75,'PPA IDs'!$A$2:$M$95,12,0)</f>
        <v>scenario-baseline</v>
      </c>
      <c r="P75" s="23" t="str">
        <f t="shared" si="16"/>
        <v>3102_SR4_Op\2050_TM151_PPA_CG_04_3102_SR4_Op_00</v>
      </c>
    </row>
    <row r="76" spans="1:16" x14ac:dyDescent="0.25">
      <c r="A76" s="85" t="s">
        <v>598</v>
      </c>
      <c r="B76" s="88" t="s">
        <v>616</v>
      </c>
      <c r="C76" s="85" t="s">
        <v>593</v>
      </c>
      <c r="D76" s="87" t="s">
        <v>251</v>
      </c>
      <c r="E76" s="85" t="s">
        <v>597</v>
      </c>
      <c r="F76" s="23" t="str">
        <f t="shared" si="13"/>
        <v>2050_TM151_PPA_BF_04_3102_SR4_Op_00</v>
      </c>
      <c r="G76" s="84">
        <f t="shared" si="18"/>
        <v>3102</v>
      </c>
      <c r="H76" s="23" t="str">
        <f t="shared" si="15"/>
        <v>3102_00_BF</v>
      </c>
      <c r="I76" s="23" t="str">
        <f>VLOOKUP(G76,'PPA IDs'!$A$2:$B$150,2,0)</f>
        <v>SR-4 Operational Improvements</v>
      </c>
      <c r="J76" s="23" t="str">
        <f>VLOOKUP($G76,'PPA IDs'!$A$2:$K$95,9,0)</f>
        <v>cc</v>
      </c>
      <c r="K76" s="23" t="str">
        <f>VLOOKUP($G76,'PPA IDs'!$A$2:$K$95,10,0)</f>
        <v>road</v>
      </c>
      <c r="L76" s="23" t="str">
        <f>VLOOKUP($G76,'PPA IDs'!$A$2:$K$95,11,0)</f>
        <v>road</v>
      </c>
      <c r="M76" s="23" t="str">
        <f t="shared" si="11"/>
        <v>BTTF</v>
      </c>
      <c r="N76" s="23" t="str">
        <f t="shared" si="12"/>
        <v>2050_TM151_PPA_BF_04</v>
      </c>
      <c r="O76" s="23" t="str">
        <f>VLOOKUP($G76,'PPA IDs'!$A$2:$M$95,12,0)</f>
        <v>scenario-baseline</v>
      </c>
      <c r="P76" s="23" t="str">
        <f t="shared" si="16"/>
        <v>3102_SR4_Op\2050_TM151_PPA_BF_04_3102_SR4_Op_00</v>
      </c>
    </row>
    <row r="77" spans="1:16" x14ac:dyDescent="0.25">
      <c r="A77" s="85" t="s">
        <v>598</v>
      </c>
      <c r="B77" s="88" t="s">
        <v>616</v>
      </c>
      <c r="C77" s="85" t="s">
        <v>594</v>
      </c>
      <c r="D77" s="87" t="s">
        <v>249</v>
      </c>
      <c r="E77" s="85" t="s">
        <v>597</v>
      </c>
      <c r="F77" s="23" t="str">
        <f t="shared" si="13"/>
        <v>2050_TM151_PPA_CG_04_2202_BART_DMU_Brentwood_00</v>
      </c>
      <c r="G77" s="84">
        <f t="shared" si="18"/>
        <v>2202</v>
      </c>
      <c r="H77" s="23" t="str">
        <f t="shared" si="15"/>
        <v>2202_00_CG</v>
      </c>
      <c r="I77" s="23" t="str">
        <f>VLOOKUP(G77,'PPA IDs'!$A$2:$B$150,2,0)</f>
        <v>BART DMU to Brentwood</v>
      </c>
      <c r="J77" s="23" t="str">
        <f>VLOOKUP($G77,'PPA IDs'!$A$2:$K$95,9,0)</f>
        <v>cc</v>
      </c>
      <c r="K77" s="23" t="str">
        <f>VLOOKUP($G77,'PPA IDs'!$A$2:$K$95,10,0)</f>
        <v>transit</v>
      </c>
      <c r="L77" s="23" t="str">
        <f>VLOOKUP($G77,'PPA IDs'!$A$2:$K$95,11,0)</f>
        <v>hvy</v>
      </c>
      <c r="M77" s="23" t="str">
        <f t="shared" si="11"/>
        <v>CAG</v>
      </c>
      <c r="N77" s="23" t="str">
        <f t="shared" si="12"/>
        <v>2050_TM151_PPA_CG_04</v>
      </c>
      <c r="O77" s="23" t="str">
        <f>VLOOKUP($G77,'PPA IDs'!$A$2:$M$95,12,0)</f>
        <v>scenario-baseline</v>
      </c>
      <c r="P77" s="23" t="str">
        <f t="shared" si="16"/>
        <v>2202_BART_DMU_Brentwood\2050_TM151_PPA_CG_04_2202_BART_DMU_Brentwood_00</v>
      </c>
    </row>
    <row r="78" spans="1:16" x14ac:dyDescent="0.25">
      <c r="A78" s="85" t="s">
        <v>598</v>
      </c>
      <c r="B78" s="88" t="s">
        <v>616</v>
      </c>
      <c r="C78" s="85" t="s">
        <v>594</v>
      </c>
      <c r="D78" s="87" t="s">
        <v>251</v>
      </c>
      <c r="E78" s="85" t="s">
        <v>597</v>
      </c>
      <c r="F78" s="23" t="str">
        <f t="shared" si="13"/>
        <v>2050_TM151_PPA_BF_04_2202_BART_DMU_Brentwood_00</v>
      </c>
      <c r="G78" s="84">
        <f t="shared" si="18"/>
        <v>2202</v>
      </c>
      <c r="H78" s="23" t="str">
        <f t="shared" si="15"/>
        <v>2202_00_BF</v>
      </c>
      <c r="I78" s="23" t="str">
        <f>VLOOKUP(G78,'PPA IDs'!$A$2:$B$150,2,0)</f>
        <v>BART DMU to Brentwood</v>
      </c>
      <c r="J78" s="23" t="str">
        <f>VLOOKUP($G78,'PPA IDs'!$A$2:$K$95,9,0)</f>
        <v>cc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11"/>
        <v>BTTF</v>
      </c>
      <c r="N78" s="23" t="str">
        <f t="shared" si="12"/>
        <v>2050_TM151_PPA_BF_04</v>
      </c>
      <c r="O78" s="23" t="str">
        <f>VLOOKUP($G78,'PPA IDs'!$A$2:$M$95,12,0)</f>
        <v>scenario-baseline</v>
      </c>
      <c r="P78" s="23" t="str">
        <f t="shared" si="16"/>
        <v>2202_BART_DMU_Brentwood\2050_TM151_PPA_BF_04_2202_BART_DMU_Brentwood_00</v>
      </c>
    </row>
    <row r="79" spans="1:16" x14ac:dyDescent="0.25">
      <c r="A79" s="85" t="s">
        <v>598</v>
      </c>
      <c r="B79" s="88" t="s">
        <v>616</v>
      </c>
      <c r="C79" s="85" t="s">
        <v>555</v>
      </c>
      <c r="D79" s="87" t="s">
        <v>250</v>
      </c>
      <c r="E79" s="85" t="s">
        <v>597</v>
      </c>
      <c r="F79" s="23" t="str">
        <f t="shared" si="13"/>
        <v>2050_TM151_PPA_RT_04_2201_BART_CoreCap_TEST_00</v>
      </c>
      <c r="G79" s="84">
        <f t="shared" si="18"/>
        <v>2201</v>
      </c>
      <c r="H79" s="23" t="str">
        <f t="shared" si="15"/>
        <v>2201_00_RT</v>
      </c>
      <c r="I79" s="23" t="str">
        <f>VLOOKUP(G79,'PPA IDs'!$A$2:$B$150,2,0)</f>
        <v>BART Core Capacity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11"/>
        <v>RTFF</v>
      </c>
      <c r="N79" s="23" t="str">
        <f t="shared" si="12"/>
        <v>2050_TM151_PPA_RT_04</v>
      </c>
      <c r="O79" s="23" t="str">
        <f>VLOOKUP($G79,'PPA IDs'!$A$2:$M$95,12,0)</f>
        <v>scenario-baseline</v>
      </c>
      <c r="P79" s="23" t="str">
        <f t="shared" si="16"/>
        <v>2201_BART_CoreCap_TEST\2050_TM151_PPA_RT_04_2201_BART_CoreCap_TEST_00</v>
      </c>
    </row>
    <row r="80" spans="1:16" x14ac:dyDescent="0.25">
      <c r="A80" s="85" t="s">
        <v>598</v>
      </c>
      <c r="B80" s="88" t="s">
        <v>616</v>
      </c>
      <c r="C80" s="85" t="s">
        <v>555</v>
      </c>
      <c r="D80" s="87" t="s">
        <v>250</v>
      </c>
      <c r="E80" s="85" t="s">
        <v>597</v>
      </c>
      <c r="F80" s="23" t="str">
        <f t="shared" si="13"/>
        <v>2050_TM151_PPA_RT_04_2201_BART_CoreCap_TEST_00</v>
      </c>
      <c r="G80" s="84">
        <f t="shared" si="18"/>
        <v>2201</v>
      </c>
      <c r="H80" s="23" t="str">
        <f t="shared" si="15"/>
        <v>2201_00_RT</v>
      </c>
      <c r="I80" s="23" t="str">
        <f>VLOOKUP(G80,'PPA IDs'!$A$2:$B$150,2,0)</f>
        <v>BART Core Capacity</v>
      </c>
      <c r="J80" s="23" t="str">
        <f>VLOOKUP($G80,'PPA IDs'!$A$2:$K$95,9,0)</f>
        <v>various</v>
      </c>
      <c r="K80" s="23" t="str">
        <f>VLOOKUP($G80,'PPA IDs'!$A$2:$K$95,10,0)</f>
        <v>transit</v>
      </c>
      <c r="L80" s="23" t="str">
        <f>VLOOKUP($G80,'PPA IDs'!$A$2:$K$95,11,0)</f>
        <v>hvy</v>
      </c>
      <c r="M80" s="23" t="str">
        <f t="shared" si="11"/>
        <v>RTFF</v>
      </c>
      <c r="N80" s="23" t="str">
        <f t="shared" si="12"/>
        <v>2050_TM151_PPA_RT_04</v>
      </c>
      <c r="O80" s="23" t="str">
        <f>VLOOKUP($G80,'PPA IDs'!$A$2:$M$95,12,0)</f>
        <v>scenario-baseline</v>
      </c>
      <c r="P80" s="23" t="str">
        <f t="shared" si="16"/>
        <v>2201_BART_CoreCap_TEST\2050_TM151_PPA_RT_04_2201_BART_CoreCap_TEST_00</v>
      </c>
    </row>
    <row r="81" spans="1:16" x14ac:dyDescent="0.25">
      <c r="A81" s="88" t="s">
        <v>598</v>
      </c>
      <c r="B81" s="88" t="s">
        <v>596</v>
      </c>
      <c r="C81" s="85" t="s">
        <v>555</v>
      </c>
      <c r="D81" s="88" t="s">
        <v>250</v>
      </c>
      <c r="E81" s="88" t="s">
        <v>597</v>
      </c>
      <c r="F81" s="23" t="str">
        <f t="shared" si="13"/>
        <v>2050_TM151_PPA_RT_05_2201_BART_CoreCap_TEST_00</v>
      </c>
      <c r="G81" s="84">
        <f t="shared" si="18"/>
        <v>2201</v>
      </c>
      <c r="H81" s="23" t="str">
        <f t="shared" si="15"/>
        <v>2201_00_RT</v>
      </c>
      <c r="I81" s="23" t="str">
        <f>VLOOKUP(G81,'PPA IDs'!$A$2:$B$150,2,0)</f>
        <v>BART Core Capacity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hvy</v>
      </c>
      <c r="M81" s="23" t="str">
        <f t="shared" si="11"/>
        <v>RTFF</v>
      </c>
      <c r="N81" s="23" t="str">
        <f t="shared" si="12"/>
        <v>2050_TM151_PPA_RT_05</v>
      </c>
      <c r="O81" s="23" t="str">
        <f>VLOOKUP($G81,'PPA IDs'!$A$2:$M$95,12,0)</f>
        <v>scenario-baseline</v>
      </c>
      <c r="P81" s="23" t="str">
        <f t="shared" si="16"/>
        <v>2201_BART_CoreCap_TEST\2050_TM151_PPA_RT_05_2201_BART_CoreCap_TEST_00</v>
      </c>
    </row>
    <row r="82" spans="1:16" x14ac:dyDescent="0.25">
      <c r="A82" s="88" t="s">
        <v>598</v>
      </c>
      <c r="B82" s="88" t="s">
        <v>596</v>
      </c>
      <c r="C82" s="85" t="s">
        <v>555</v>
      </c>
      <c r="D82" s="88" t="s">
        <v>249</v>
      </c>
      <c r="E82" s="88" t="s">
        <v>597</v>
      </c>
      <c r="F82" s="23" t="str">
        <f t="shared" si="13"/>
        <v>2050_TM151_PPA_CG_05_2201_BART_CoreCap_TEST_00</v>
      </c>
      <c r="G82" s="84">
        <f t="shared" ref="G82:G83" si="19">_xlfn.NUMBERVALUE(LEFT(C82,4))</f>
        <v>2201</v>
      </c>
      <c r="H82" s="23" t="str">
        <f t="shared" si="15"/>
        <v>2201_00_CG</v>
      </c>
      <c r="I82" s="23" t="str">
        <f>VLOOKUP(G82,'PPA IDs'!$A$2:$B$150,2,0)</f>
        <v>BART Core Capacity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hvy</v>
      </c>
      <c r="M82" s="23" t="str">
        <f t="shared" si="11"/>
        <v>CAG</v>
      </c>
      <c r="N82" s="23" t="str">
        <f t="shared" si="12"/>
        <v>2050_TM151_PPA_CG_05</v>
      </c>
      <c r="O82" s="23" t="str">
        <f>VLOOKUP($G82,'PPA IDs'!$A$2:$M$95,12,0)</f>
        <v>scenario-baseline</v>
      </c>
      <c r="P82" s="23" t="str">
        <f t="shared" si="16"/>
        <v>2201_BART_CoreCap_TEST\2050_TM151_PPA_CG_05_2201_BART_CoreCap_TEST_00</v>
      </c>
    </row>
    <row r="83" spans="1:16" x14ac:dyDescent="0.25">
      <c r="A83" s="88" t="s">
        <v>598</v>
      </c>
      <c r="B83" s="88" t="s">
        <v>596</v>
      </c>
      <c r="C83" s="85" t="s">
        <v>555</v>
      </c>
      <c r="D83" s="88" t="s">
        <v>251</v>
      </c>
      <c r="E83" s="88" t="s">
        <v>597</v>
      </c>
      <c r="F83" s="23" t="str">
        <f t="shared" si="13"/>
        <v>2050_TM151_PPA_BF_05_2201_BART_CoreCap_TEST_00</v>
      </c>
      <c r="G83" s="84">
        <f t="shared" si="19"/>
        <v>2201</v>
      </c>
      <c r="H83" s="23" t="str">
        <f t="shared" si="15"/>
        <v>2201_00_BF</v>
      </c>
      <c r="I83" s="23" t="str">
        <f>VLOOKUP(G83,'PPA IDs'!$A$2:$B$150,2,0)</f>
        <v>BART Core Capacity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hvy</v>
      </c>
      <c r="M83" s="23" t="str">
        <f t="shared" si="11"/>
        <v>BTTF</v>
      </c>
      <c r="N83" s="23" t="str">
        <f t="shared" si="12"/>
        <v>2050_TM151_PPA_BF_05</v>
      </c>
      <c r="O83" s="23" t="str">
        <f>VLOOKUP($G83,'PPA IDs'!$A$2:$M$95,12,0)</f>
        <v>scenario-baseline</v>
      </c>
      <c r="P83" s="23" t="str">
        <f t="shared" si="16"/>
        <v>2201_BART_CoreCap_TEST\2050_TM151_PPA_BF_05_2201_BART_CoreCap_TEST_00</v>
      </c>
    </row>
    <row r="84" spans="1:16" x14ac:dyDescent="0.25">
      <c r="A84" s="88" t="s">
        <v>598</v>
      </c>
      <c r="B84" s="88" t="s">
        <v>596</v>
      </c>
      <c r="C84" s="85" t="s">
        <v>629</v>
      </c>
      <c r="D84" s="88" t="s">
        <v>250</v>
      </c>
      <c r="E84" s="88" t="s">
        <v>597</v>
      </c>
      <c r="F84" s="23" t="str">
        <f t="shared" ref="F84:F87" si="20">A84&amp;"_"&amp;D84&amp;"_"&amp;B84&amp;"_"&amp;C84&amp;"_"&amp;E84</f>
        <v>2050_TM151_PPA_RT_05_2101_Geary_BRT_Phase2_00</v>
      </c>
      <c r="G84" s="84">
        <f t="shared" ref="G84:G87" si="21">_xlfn.NUMBERVALUE(LEFT(C84,4))</f>
        <v>2101</v>
      </c>
      <c r="H84" s="23" t="str">
        <f t="shared" ref="H84:H87" si="22">G84&amp;"_"&amp;E84&amp;"_"&amp;D84</f>
        <v>2101_00_RT</v>
      </c>
      <c r="I84" s="23" t="str">
        <f>VLOOKUP(G84,'PPA IDs'!$A$2:$B$150,2,0)</f>
        <v>Geary BRT (Phase 2)</v>
      </c>
      <c r="J84" s="23" t="str">
        <f>VLOOKUP($G84,'PPA IDs'!$A$2:$K$95,9,0)</f>
        <v>sf</v>
      </c>
      <c r="K84" s="23" t="str">
        <f>VLOOKUP($G84,'PPA IDs'!$A$2:$K$95,10,0)</f>
        <v>transit</v>
      </c>
      <c r="L84" s="23" t="str">
        <f>VLOOKUP($G84,'PPA IDs'!$A$2:$K$95,11,0)</f>
        <v>loc</v>
      </c>
      <c r="M84" s="23" t="str">
        <f t="shared" ref="M84:M87" si="23">IF(D84="RT","RTFF",IF(D84="CG","CAG","BTTF"))</f>
        <v>RTFF</v>
      </c>
      <c r="N84" s="23" t="str">
        <f t="shared" ref="N84:N87" si="24">A84&amp;"_"&amp;D84&amp;"_"&amp;B84</f>
        <v>2050_TM151_PPA_RT_05</v>
      </c>
      <c r="O84" s="23" t="str">
        <f>VLOOKUP($G84,'PPA IDs'!$A$2:$M$95,12,0)</f>
        <v>scenario-baseline</v>
      </c>
      <c r="P84" s="23" t="str">
        <f t="shared" si="16"/>
        <v>2101_Geary_BRT_Phase2\2050_TM151_PPA_RT_05_2101_Geary_BRT_Phase2_00</v>
      </c>
    </row>
    <row r="85" spans="1:16" x14ac:dyDescent="0.25">
      <c r="A85" s="88" t="s">
        <v>598</v>
      </c>
      <c r="B85" s="88" t="s">
        <v>596</v>
      </c>
      <c r="C85" s="66" t="s">
        <v>630</v>
      </c>
      <c r="D85" s="88" t="s">
        <v>250</v>
      </c>
      <c r="E85" s="88" t="s">
        <v>597</v>
      </c>
      <c r="F85" s="23" t="str">
        <f t="shared" si="20"/>
        <v>2050_TM151_PPA_RT_05_2102_ElCaminoReal_BRT_00</v>
      </c>
      <c r="G85" s="84">
        <f t="shared" si="21"/>
        <v>2102</v>
      </c>
      <c r="H85" s="23" t="str">
        <f t="shared" si="22"/>
        <v>2102_00_RT</v>
      </c>
      <c r="I85" s="23" t="str">
        <f>VLOOKUP(G85,'PPA IDs'!$A$2:$B$150,2,0)</f>
        <v>El Camino Real BRT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loc</v>
      </c>
      <c r="M85" s="23" t="str">
        <f t="shared" si="23"/>
        <v>RTFF</v>
      </c>
      <c r="N85" s="23" t="str">
        <f t="shared" si="24"/>
        <v>2050_TM151_PPA_RT_05</v>
      </c>
      <c r="O85" s="23" t="str">
        <f>VLOOKUP($G85,'PPA IDs'!$A$2:$M$95,12,0)</f>
        <v>scenario-baseline</v>
      </c>
      <c r="P85" s="23" t="str">
        <f t="shared" si="16"/>
        <v>2102_ElCaminoReal_BRT\2050_TM151_PPA_RT_05_2102_ElCaminoReal_BRT_00</v>
      </c>
    </row>
    <row r="86" spans="1:16" x14ac:dyDescent="0.25">
      <c r="A86" s="88" t="s">
        <v>598</v>
      </c>
      <c r="B86" s="88" t="s">
        <v>596</v>
      </c>
      <c r="C86" s="66" t="s">
        <v>631</v>
      </c>
      <c r="D86" s="88" t="s">
        <v>250</v>
      </c>
      <c r="E86" s="88" t="s">
        <v>597</v>
      </c>
      <c r="F86" s="23" t="str">
        <f t="shared" si="20"/>
        <v>2050_TM151_PPA_RT_05_2402_SJC_People_Mover_00</v>
      </c>
      <c r="G86" s="84">
        <f t="shared" si="21"/>
        <v>2402</v>
      </c>
      <c r="H86" s="23" t="str">
        <f t="shared" si="22"/>
        <v>2402_00_RT</v>
      </c>
      <c r="I86" s="23" t="str">
        <f>VLOOKUP(G86,'PPA IDs'!$A$2:$B$150,2,0)</f>
        <v>San Jose Airport People Mover</v>
      </c>
      <c r="J86" s="23" t="str">
        <f>VLOOKUP($G86,'PPA IDs'!$A$2:$K$95,9,0)</f>
        <v>scl</v>
      </c>
      <c r="K86" s="23" t="str">
        <f>VLOOKUP($G86,'PPA IDs'!$A$2:$K$95,10,0)</f>
        <v>transit</v>
      </c>
      <c r="L86" s="23" t="str">
        <f>VLOOKUP($G86,'PPA IDs'!$A$2:$K$95,11,0)</f>
        <v>lrf</v>
      </c>
      <c r="M86" s="23" t="str">
        <f t="shared" si="23"/>
        <v>RTFF</v>
      </c>
      <c r="N86" s="23" t="str">
        <f t="shared" si="24"/>
        <v>2050_TM151_PPA_RT_05</v>
      </c>
      <c r="O86" s="23" t="str">
        <f>VLOOKUP($G86,'PPA IDs'!$A$2:$M$95,12,0)</f>
        <v>scenario-baseline</v>
      </c>
      <c r="P86" s="23" t="str">
        <f t="shared" si="16"/>
        <v>2402_SJC_People_Mover\2050_TM151_PPA_RT_05_2402_SJC_People_Mover_00</v>
      </c>
    </row>
    <row r="87" spans="1:16" x14ac:dyDescent="0.25">
      <c r="A87" s="88" t="s">
        <v>598</v>
      </c>
      <c r="B87" s="88" t="s">
        <v>596</v>
      </c>
      <c r="C87" s="66" t="s">
        <v>632</v>
      </c>
      <c r="D87" s="88" t="s">
        <v>250</v>
      </c>
      <c r="E87" s="88" t="s">
        <v>597</v>
      </c>
      <c r="F87" s="23" t="str">
        <f t="shared" si="20"/>
        <v>2050_TM151_PPA_RT_05_2403_Vasona_LRT_Phase2_00</v>
      </c>
      <c r="G87" s="84">
        <f t="shared" si="21"/>
        <v>2403</v>
      </c>
      <c r="H87" s="23" t="str">
        <f t="shared" si="22"/>
        <v>2403_00_RT</v>
      </c>
      <c r="I87" s="23" t="str">
        <f>VLOOKUP(G87,'PPA IDs'!$A$2:$B$150,2,0)</f>
        <v>Vasona LRT (Phase 2)</v>
      </c>
      <c r="J87" s="23" t="str">
        <f>VLOOKUP($G87,'PPA IDs'!$A$2:$K$95,9,0)</f>
        <v>scl</v>
      </c>
      <c r="K87" s="23" t="str">
        <f>VLOOKUP($G87,'PPA IDs'!$A$2:$K$95,10,0)</f>
        <v>transit</v>
      </c>
      <c r="L87" s="23" t="str">
        <f>VLOOKUP($G87,'PPA IDs'!$A$2:$K$95,11,0)</f>
        <v>lrf</v>
      </c>
      <c r="M87" s="23" t="str">
        <f t="shared" si="23"/>
        <v>RTFF</v>
      </c>
      <c r="N87" s="23" t="str">
        <f t="shared" si="24"/>
        <v>2050_TM151_PPA_RT_05</v>
      </c>
      <c r="O87" s="23" t="str">
        <f>VLOOKUP($G87,'PPA IDs'!$A$2:$M$95,12,0)</f>
        <v>scenario-baseline</v>
      </c>
      <c r="P87" s="23" t="str">
        <f t="shared" si="16"/>
        <v>2403_Vasona_LRT_Phase2\2050_TM151_PPA_RT_05_2403_Vasona_LRT_Phase2_00</v>
      </c>
    </row>
    <row r="88" spans="1:16" x14ac:dyDescent="0.25">
      <c r="A88" s="89" t="s">
        <v>598</v>
      </c>
      <c r="B88" s="89" t="s">
        <v>596</v>
      </c>
      <c r="C88" s="86" t="s">
        <v>636</v>
      </c>
      <c r="D88" s="89" t="s">
        <v>250</v>
      </c>
      <c r="E88" s="89" t="s">
        <v>597</v>
      </c>
      <c r="F88" s="90" t="str">
        <f t="shared" ref="F88:F91" si="25">A88&amp;"_"&amp;D88&amp;"_"&amp;B88&amp;"_"&amp;C88&amp;"_"&amp;E88</f>
        <v>2050_TM151_PPA_RT_05_2201_BART_CoreCap_00</v>
      </c>
      <c r="G88" s="91">
        <f t="shared" ref="G88:G91" si="26">_xlfn.NUMBERVALUE(LEFT(C88,4))</f>
        <v>2201</v>
      </c>
      <c r="H88" s="90" t="str">
        <f t="shared" ref="H88:H91" si="27">G88&amp;"_"&amp;E88&amp;"_"&amp;D88</f>
        <v>2201_00_RT</v>
      </c>
      <c r="I88" s="90" t="str">
        <f>VLOOKUP(G88,'PPA IDs'!$A$2:$B$150,2,0)</f>
        <v>BART Core Capacity</v>
      </c>
      <c r="J88" s="90" t="str">
        <f>VLOOKUP($G88,'PPA IDs'!$A$2:$K$95,9,0)</f>
        <v>various</v>
      </c>
      <c r="K88" s="90" t="str">
        <f>VLOOKUP($G88,'PPA IDs'!$A$2:$K$95,10,0)</f>
        <v>transit</v>
      </c>
      <c r="L88" s="90" t="str">
        <f>VLOOKUP($G88,'PPA IDs'!$A$2:$K$95,11,0)</f>
        <v>hvy</v>
      </c>
      <c r="M88" s="90" t="str">
        <f t="shared" ref="M88:M91" si="28">IF(D88="RT","RTFF",IF(D88="CG","CAG","BTTF"))</f>
        <v>RTFF</v>
      </c>
      <c r="N88" s="90" t="str">
        <f t="shared" ref="N88:N91" si="29">A88&amp;"_"&amp;D88&amp;"_"&amp;B88</f>
        <v>2050_TM151_PPA_RT_05</v>
      </c>
      <c r="O88" s="90" t="str">
        <f>VLOOKUP($G88,'PPA IDs'!$A$2:$M$95,12,0)</f>
        <v>scenario-baseline</v>
      </c>
      <c r="P88" s="90" t="str">
        <f t="shared" ref="P88:P91" si="30">C88&amp;"\"&amp;F88</f>
        <v>2201_BART_CoreCap\2050_TM151_PPA_RT_05_2201_BART_CoreCap_00</v>
      </c>
    </row>
    <row r="89" spans="1:16" x14ac:dyDescent="0.25">
      <c r="A89" s="88" t="s">
        <v>598</v>
      </c>
      <c r="B89" s="88" t="s">
        <v>621</v>
      </c>
      <c r="C89" s="85" t="s">
        <v>563</v>
      </c>
      <c r="D89" s="85" t="s">
        <v>250</v>
      </c>
      <c r="E89" s="85" t="s">
        <v>597</v>
      </c>
      <c r="F89" s="23" t="str">
        <f t="shared" si="25"/>
        <v>2050_TM151_PPA_RT_06_2301_Caltrain_10tph_00</v>
      </c>
      <c r="G89" s="84">
        <f t="shared" si="26"/>
        <v>2301</v>
      </c>
      <c r="H89" s="23" t="str">
        <f t="shared" si="27"/>
        <v>2301_00_RT</v>
      </c>
      <c r="I89" s="23" t="str">
        <f>VLOOKUP(G89,'PPA IDs'!$A$2:$B$150,2,0)</f>
        <v>Caltrain PCBB 10tphpd</v>
      </c>
      <c r="J89" s="23" t="str">
        <f>VLOOKUP($G89,'PPA IDs'!$A$2:$K$95,9,0)</f>
        <v>various</v>
      </c>
      <c r="K89" s="23" t="str">
        <f>VLOOKUP($G89,'PPA IDs'!$A$2:$K$95,10,0)</f>
        <v>transit</v>
      </c>
      <c r="L89" s="23" t="str">
        <f>VLOOKUP($G89,'PPA IDs'!$A$2:$K$95,11,0)</f>
        <v>com</v>
      </c>
      <c r="M89" s="23" t="str">
        <f t="shared" si="28"/>
        <v>RTFF</v>
      </c>
      <c r="N89" s="23" t="str">
        <f t="shared" si="29"/>
        <v>2050_TM151_PPA_RT_06</v>
      </c>
      <c r="O89" s="23" t="str">
        <f>VLOOKUP($G89,'PPA IDs'!$A$2:$M$95,12,0)</f>
        <v>scenario-baseline</v>
      </c>
      <c r="P89" s="23" t="str">
        <f t="shared" si="30"/>
        <v>2301_Caltrain_10tph\2050_TM151_PPA_RT_06_2301_Caltrain_10tph_00</v>
      </c>
    </row>
    <row r="90" spans="1:16" x14ac:dyDescent="0.25">
      <c r="A90" s="88" t="s">
        <v>598</v>
      </c>
      <c r="B90" s="88" t="s">
        <v>621</v>
      </c>
      <c r="C90" s="85" t="s">
        <v>542</v>
      </c>
      <c r="D90" s="85" t="s">
        <v>250</v>
      </c>
      <c r="E90" s="85" t="s">
        <v>597</v>
      </c>
      <c r="F90" s="23" t="str">
        <f t="shared" si="25"/>
        <v>2050_TM151_PPA_RT_06_2302_Caltrain_12tph_00</v>
      </c>
      <c r="G90" s="84">
        <f t="shared" si="26"/>
        <v>2302</v>
      </c>
      <c r="H90" s="23" t="str">
        <f t="shared" si="27"/>
        <v>2302_00_RT</v>
      </c>
      <c r="I90" s="23" t="str">
        <f>VLOOKUP(G90,'PPA IDs'!$A$2:$B$150,2,0)</f>
        <v>Caltrain PCBB 12tphpd</v>
      </c>
      <c r="J90" s="23" t="str">
        <f>VLOOKUP($G90,'PPA IDs'!$A$2:$K$95,9,0)</f>
        <v>various</v>
      </c>
      <c r="K90" s="23" t="str">
        <f>VLOOKUP($G90,'PPA IDs'!$A$2:$K$95,10,0)</f>
        <v>transit</v>
      </c>
      <c r="L90" s="23" t="str">
        <f>VLOOKUP($G90,'PPA IDs'!$A$2:$K$95,11,0)</f>
        <v>com</v>
      </c>
      <c r="M90" s="23" t="str">
        <f t="shared" si="28"/>
        <v>RTFF</v>
      </c>
      <c r="N90" s="23" t="str">
        <f t="shared" si="29"/>
        <v>2050_TM151_PPA_RT_06</v>
      </c>
      <c r="O90" s="23" t="str">
        <f>VLOOKUP($G90,'PPA IDs'!$A$2:$M$95,12,0)</f>
        <v>scenario-baseline</v>
      </c>
      <c r="P90" s="23" t="str">
        <f t="shared" si="30"/>
        <v>2302_Caltrain_12tph\2050_TM151_PPA_RT_06_2302_Caltrain_12tph_00</v>
      </c>
    </row>
    <row r="91" spans="1:16" x14ac:dyDescent="0.25">
      <c r="A91" s="88" t="s">
        <v>598</v>
      </c>
      <c r="B91" s="88" t="s">
        <v>621</v>
      </c>
      <c r="C91" s="85" t="s">
        <v>541</v>
      </c>
      <c r="D91" s="85" t="s">
        <v>250</v>
      </c>
      <c r="E91" s="85" t="s">
        <v>597</v>
      </c>
      <c r="F91" s="23" t="str">
        <f t="shared" si="25"/>
        <v>2050_TM151_PPA_RT_06_2303_Caltrain_16tph_00</v>
      </c>
      <c r="G91" s="84">
        <f t="shared" si="26"/>
        <v>2303</v>
      </c>
      <c r="H91" s="23" t="str">
        <f t="shared" si="27"/>
        <v>2303_00_RT</v>
      </c>
      <c r="I91" s="23" t="str">
        <f>VLOOKUP(G91,'PPA IDs'!$A$2:$B$150,2,0)</f>
        <v>Caltrain PCBB 16tphpd</v>
      </c>
      <c r="J91" s="23" t="str">
        <f>VLOOKUP($G91,'PPA IDs'!$A$2:$K$95,9,0)</f>
        <v>various</v>
      </c>
      <c r="K91" s="23" t="str">
        <f>VLOOKUP($G91,'PPA IDs'!$A$2:$K$95,10,0)</f>
        <v>transit</v>
      </c>
      <c r="L91" s="23" t="str">
        <f>VLOOKUP($G91,'PPA IDs'!$A$2:$K$95,11,0)</f>
        <v>com</v>
      </c>
      <c r="M91" s="23" t="str">
        <f t="shared" si="28"/>
        <v>RTFF</v>
      </c>
      <c r="N91" s="23" t="str">
        <f t="shared" si="29"/>
        <v>2050_TM151_PPA_RT_06</v>
      </c>
      <c r="O91" s="23" t="str">
        <f>VLOOKUP($G91,'PPA IDs'!$A$2:$M$95,12,0)</f>
        <v>scenario-baseline</v>
      </c>
      <c r="P91" s="23" t="str">
        <f t="shared" si="30"/>
        <v>2303_Caltrain_16tph\2050_TM151_PPA_RT_06_2303_Caltrain_16tph_00</v>
      </c>
    </row>
    <row r="92" spans="1:16" x14ac:dyDescent="0.25">
      <c r="A92" s="88" t="s">
        <v>598</v>
      </c>
      <c r="B92" s="88" t="s">
        <v>621</v>
      </c>
      <c r="C92" s="85" t="s">
        <v>646</v>
      </c>
      <c r="D92" s="85" t="s">
        <v>250</v>
      </c>
      <c r="E92" s="85" t="s">
        <v>597</v>
      </c>
      <c r="F92" s="23" t="str">
        <f t="shared" ref="F92:F95" si="31">A92&amp;"_"&amp;D92&amp;"_"&amp;B92&amp;"_"&amp;C92&amp;"_"&amp;E92</f>
        <v>2050_TM151_PPA_RT_06_2101_GearyBRT_Phase2_00</v>
      </c>
      <c r="G92" s="84">
        <f t="shared" ref="G92:G94" si="32">_xlfn.NUMBERVALUE(LEFT(C92,4))</f>
        <v>2101</v>
      </c>
      <c r="H92" s="23" t="str">
        <f t="shared" ref="H92:H95" si="33">G92&amp;"_"&amp;E92&amp;"_"&amp;D92</f>
        <v>2101_00_RT</v>
      </c>
      <c r="I92" s="23" t="str">
        <f>VLOOKUP(G92,'PPA IDs'!$A$2:$B$150,2,0)</f>
        <v>Geary BRT (Phase 2)</v>
      </c>
      <c r="J92" s="23" t="str">
        <f>VLOOKUP($G92,'PPA IDs'!$A$2:$K$95,9,0)</f>
        <v>sf</v>
      </c>
      <c r="K92" s="23" t="str">
        <f>VLOOKUP($G92,'PPA IDs'!$A$2:$K$95,10,0)</f>
        <v>transit</v>
      </c>
      <c r="L92" s="23" t="str">
        <f>VLOOKUP($G92,'PPA IDs'!$A$2:$K$95,11,0)</f>
        <v>loc</v>
      </c>
      <c r="M92" s="23" t="str">
        <f t="shared" ref="M92:M95" si="34">IF(D92="RT","RTFF",IF(D92="CG","CAG","BTTF"))</f>
        <v>RTFF</v>
      </c>
      <c r="N92" s="23" t="str">
        <f t="shared" ref="N92:N95" si="35">A92&amp;"_"&amp;D92&amp;"_"&amp;B92</f>
        <v>2050_TM151_PPA_RT_06</v>
      </c>
      <c r="O92" s="23" t="str">
        <f>VLOOKUP($G92,'PPA IDs'!$A$2:$M$95,12,0)</f>
        <v>scenario-baseline</v>
      </c>
      <c r="P92" s="23" t="str">
        <f t="shared" ref="P92:P95" si="36">C92&amp;"\"&amp;F92</f>
        <v>2101_GearyBRT_Phase2\2050_TM151_PPA_RT_06_2101_GearyBRT_Phase2_00</v>
      </c>
    </row>
    <row r="93" spans="1:16" x14ac:dyDescent="0.25">
      <c r="A93" s="88" t="s">
        <v>598</v>
      </c>
      <c r="B93" s="88" t="s">
        <v>621</v>
      </c>
      <c r="C93" s="66" t="s">
        <v>645</v>
      </c>
      <c r="D93" s="85" t="s">
        <v>250</v>
      </c>
      <c r="E93" s="85" t="s">
        <v>597</v>
      </c>
      <c r="F93" s="23" t="str">
        <f t="shared" si="31"/>
        <v>2050_TM151_PPA_RT_06_2100_SanPablo_BRT_00</v>
      </c>
      <c r="G93" s="84">
        <f t="shared" si="32"/>
        <v>2100</v>
      </c>
      <c r="H93" s="23" t="str">
        <f t="shared" si="33"/>
        <v>2100_00_RT</v>
      </c>
      <c r="I93" s="23" t="str">
        <f>VLOOKUP(G93,'PPA IDs'!$A$2:$B$150,2,0)</f>
        <v>San Pablo BRT</v>
      </c>
      <c r="J93" s="23" t="str">
        <f>VLOOKUP($G93,'PPA IDs'!$A$2:$K$95,9,0)</f>
        <v>various</v>
      </c>
      <c r="K93" s="23" t="str">
        <f>VLOOKUP($G93,'PPA IDs'!$A$2:$K$95,10,0)</f>
        <v>transit</v>
      </c>
      <c r="L93" s="23" t="str">
        <f>VLOOKUP($G93,'PPA IDs'!$A$2:$K$95,11,0)</f>
        <v>loc</v>
      </c>
      <c r="M93" s="23" t="str">
        <f t="shared" si="34"/>
        <v>RTFF</v>
      </c>
      <c r="N93" s="23" t="str">
        <f t="shared" si="35"/>
        <v>2050_TM151_PPA_RT_06</v>
      </c>
      <c r="O93" s="23" t="str">
        <f>VLOOKUP($G93,'PPA IDs'!$A$2:$M$95,12,0)</f>
        <v>scenario-baseline</v>
      </c>
      <c r="P93" s="23" t="str">
        <f t="shared" si="36"/>
        <v>2100_SanPablo_BRT\2050_TM151_PPA_RT_06_2100_SanPablo_BRT_00</v>
      </c>
    </row>
    <row r="94" spans="1:16" x14ac:dyDescent="0.25">
      <c r="A94" s="88" t="s">
        <v>598</v>
      </c>
      <c r="B94" s="88" t="s">
        <v>621</v>
      </c>
      <c r="C94" s="85" t="s">
        <v>594</v>
      </c>
      <c r="D94" s="85" t="s">
        <v>250</v>
      </c>
      <c r="E94" s="85" t="s">
        <v>597</v>
      </c>
      <c r="F94" s="23" t="str">
        <f t="shared" si="31"/>
        <v>2050_TM151_PPA_RT_06_2202_BART_DMU_Brentwood_00</v>
      </c>
      <c r="G94" s="84">
        <f t="shared" si="32"/>
        <v>2202</v>
      </c>
      <c r="H94" s="23" t="str">
        <f t="shared" si="33"/>
        <v>2202_00_RT</v>
      </c>
      <c r="I94" s="23" t="str">
        <f>VLOOKUP(G94,'PPA IDs'!$A$2:$B$150,2,0)</f>
        <v>BART DMU to Brentwood</v>
      </c>
      <c r="J94" s="23" t="str">
        <f>VLOOKUP($G94,'PPA IDs'!$A$2:$K$95,9,0)</f>
        <v>cc</v>
      </c>
      <c r="K94" s="23" t="str">
        <f>VLOOKUP($G94,'PPA IDs'!$A$2:$K$95,10,0)</f>
        <v>transit</v>
      </c>
      <c r="L94" s="23" t="str">
        <f>VLOOKUP($G94,'PPA IDs'!$A$2:$K$95,11,0)</f>
        <v>hvy</v>
      </c>
      <c r="M94" s="23" t="str">
        <f t="shared" si="34"/>
        <v>RTFF</v>
      </c>
      <c r="N94" s="23" t="str">
        <f t="shared" si="35"/>
        <v>2050_TM151_PPA_RT_06</v>
      </c>
      <c r="O94" s="23" t="str">
        <f>VLOOKUP($G94,'PPA IDs'!$A$2:$M$95,12,0)</f>
        <v>scenario-baseline</v>
      </c>
      <c r="P94" s="23" t="str">
        <f t="shared" si="36"/>
        <v>2202_BART_DMU_Brentwood\2050_TM151_PPA_RT_06_2202_BART_DMU_Brentwood_00</v>
      </c>
    </row>
    <row r="95" spans="1:16" x14ac:dyDescent="0.25">
      <c r="A95" s="85" t="s">
        <v>598</v>
      </c>
      <c r="B95" s="88" t="s">
        <v>621</v>
      </c>
      <c r="C95" s="85" t="s">
        <v>304</v>
      </c>
      <c r="D95" s="85" t="s">
        <v>250</v>
      </c>
      <c r="E95" s="85" t="s">
        <v>597</v>
      </c>
      <c r="F95" s="23" t="str">
        <f t="shared" si="31"/>
        <v>2050_TM151_PPA_RT_06_1_Crossings5_00</v>
      </c>
      <c r="G95" s="84">
        <v>1005</v>
      </c>
      <c r="H95" s="23" t="str">
        <f t="shared" si="33"/>
        <v>1005_00_RT</v>
      </c>
      <c r="I95" s="23" t="str">
        <f>VLOOKUP(G95,'PPA IDs'!$A$2:$B$150,2,0)</f>
        <v>Crossings 5 - Mid-Bay Crossing</v>
      </c>
      <c r="J95" s="23" t="str">
        <f>VLOOKUP($G95,'PPA IDs'!$A$2:$K$95,9,0)</f>
        <v>various</v>
      </c>
      <c r="K95" s="23" t="str">
        <f>VLOOKUP($G95,'PPA IDs'!$A$2:$K$95,10,0)</f>
        <v>road</v>
      </c>
      <c r="L95" s="23" t="str">
        <f>VLOOKUP($G95,'PPA IDs'!$A$2:$K$95,11,0)</f>
        <v>road</v>
      </c>
      <c r="M95" s="23" t="str">
        <f t="shared" si="34"/>
        <v>RTFF</v>
      </c>
      <c r="N95" s="23" t="str">
        <f t="shared" si="35"/>
        <v>2050_TM151_PPA_RT_06</v>
      </c>
      <c r="O95" s="23" t="str">
        <f>VLOOKUP($G95,'PPA IDs'!$A$2:$M$95,12,0)</f>
        <v>scenario-baseline</v>
      </c>
      <c r="P95" s="23" t="str">
        <f t="shared" si="36"/>
        <v>1_Crossings5\2050_TM151_PPA_RT_06_1_Crossings5_00</v>
      </c>
    </row>
    <row r="96" spans="1:16" x14ac:dyDescent="0.25">
      <c r="A96" s="85" t="s">
        <v>598</v>
      </c>
      <c r="B96" s="88" t="s">
        <v>621</v>
      </c>
      <c r="C96" s="85" t="s">
        <v>309</v>
      </c>
      <c r="D96" s="85" t="s">
        <v>250</v>
      </c>
      <c r="E96" s="85" t="s">
        <v>597</v>
      </c>
      <c r="F96" s="23" t="str">
        <f t="shared" ref="F96:F97" si="37">A96&amp;"_"&amp;D96&amp;"_"&amp;B96&amp;"_"&amp;C96&amp;"_"&amp;E96</f>
        <v>2050_TM151_PPA_RT_06_1_Crossings6_00</v>
      </c>
      <c r="G96" s="84">
        <v>1006</v>
      </c>
      <c r="H96" s="23" t="str">
        <f t="shared" ref="H96:H97" si="38">G96&amp;"_"&amp;E96&amp;"_"&amp;D96</f>
        <v>1006_00_RT</v>
      </c>
      <c r="I96" s="23" t="str">
        <f>VLOOKUP(G96,'PPA IDs'!$A$2:$B$150,2,0)</f>
        <v>Crossings 6 - San Mateo Bridge Widening</v>
      </c>
      <c r="J96" s="23" t="str">
        <f>VLOOKUP($G96,'PPA IDs'!$A$2:$K$95,9,0)</f>
        <v>various</v>
      </c>
      <c r="K96" s="23" t="str">
        <f>VLOOKUP($G96,'PPA IDs'!$A$2:$K$95,10,0)</f>
        <v>road</v>
      </c>
      <c r="L96" s="23" t="str">
        <f>VLOOKUP($G96,'PPA IDs'!$A$2:$K$95,11,0)</f>
        <v>road</v>
      </c>
      <c r="M96" s="23" t="str">
        <f t="shared" ref="M96:M97" si="39">IF(D96="RT","RTFF",IF(D96="CG","CAG","BTTF"))</f>
        <v>RTFF</v>
      </c>
      <c r="N96" s="23" t="str">
        <f t="shared" ref="N96:N97" si="40">A96&amp;"_"&amp;D96&amp;"_"&amp;B96</f>
        <v>2050_TM151_PPA_RT_06</v>
      </c>
      <c r="O96" s="23" t="str">
        <f>VLOOKUP($G96,'PPA IDs'!$A$2:$M$95,12,0)</f>
        <v>scenario-baseline</v>
      </c>
      <c r="P96" s="23" t="str">
        <f t="shared" ref="P96:P97" si="41">C96&amp;"\"&amp;F96</f>
        <v>1_Crossings6\2050_TM151_PPA_RT_06_1_Crossings6_00</v>
      </c>
    </row>
    <row r="97" spans="1:16" x14ac:dyDescent="0.25">
      <c r="A97" s="88" t="s">
        <v>598</v>
      </c>
      <c r="B97" s="88" t="s">
        <v>621</v>
      </c>
      <c r="C97" s="85" t="s">
        <v>636</v>
      </c>
      <c r="D97" s="88" t="s">
        <v>250</v>
      </c>
      <c r="E97" s="88" t="s">
        <v>597</v>
      </c>
      <c r="F97" s="23" t="str">
        <f t="shared" si="37"/>
        <v>2050_TM151_PPA_RT_06_2201_BART_CoreCap_00</v>
      </c>
      <c r="G97" s="84">
        <f t="shared" ref="G97" si="42">_xlfn.NUMBERVALUE(LEFT(C97,4))</f>
        <v>2201</v>
      </c>
      <c r="H97" s="23" t="str">
        <f t="shared" si="38"/>
        <v>2201_00_RT</v>
      </c>
      <c r="I97" s="23" t="str">
        <f>VLOOKUP(G97,'PPA IDs'!$A$2:$B$150,2,0)</f>
        <v>BART Core Capacity</v>
      </c>
      <c r="J97" s="23" t="str">
        <f>VLOOKUP($G97,'PPA IDs'!$A$2:$K$95,9,0)</f>
        <v>various</v>
      </c>
      <c r="K97" s="23" t="str">
        <f>VLOOKUP($G97,'PPA IDs'!$A$2:$K$95,10,0)</f>
        <v>transit</v>
      </c>
      <c r="L97" s="23" t="str">
        <f>VLOOKUP($G97,'PPA IDs'!$A$2:$K$95,11,0)</f>
        <v>hvy</v>
      </c>
      <c r="M97" s="23" t="str">
        <f t="shared" si="39"/>
        <v>RTFF</v>
      </c>
      <c r="N97" s="23" t="str">
        <f t="shared" si="40"/>
        <v>2050_TM151_PPA_RT_06</v>
      </c>
      <c r="O97" s="23" t="str">
        <f>VLOOKUP($G97,'PPA IDs'!$A$2:$M$95,12,0)</f>
        <v>scenario-baseline</v>
      </c>
      <c r="P97" s="23" t="str">
        <f t="shared" si="41"/>
        <v>2201_BART_CoreCap\2050_TM151_PPA_RT_06_2201_BART_CoreCap_00</v>
      </c>
    </row>
  </sheetData>
  <pageMargins left="0.7" right="0.7" top="0.75" bottom="0.75" header="0.3" footer="0.3"/>
  <pageSetup orientation="portrait" verticalDpi="0" r:id="rId1"/>
  <ignoredErrors>
    <ignoredError sqref="E71:E83 E2:E48 B2:C48 B71:C8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3"/>
  <sheetViews>
    <sheetView workbookViewId="0">
      <pane xSplit="4" ySplit="1" topLeftCell="E8" activePane="bottomRight" state="frozen"/>
      <selection pane="topRight"/>
      <selection pane="bottomLeft"/>
      <selection pane="bottomRight" activeCell="E32" sqref="E32"/>
    </sheetView>
  </sheetViews>
  <sheetFormatPr defaultColWidth="17.85546875" defaultRowHeight="15" x14ac:dyDescent="0.25"/>
  <cols>
    <col min="2" max="2" width="13.42578125" style="52" customWidth="1"/>
    <col min="3" max="3" width="11.85546875" customWidth="1"/>
  </cols>
  <sheetData>
    <row r="1" spans="1:25" s="19" customFormat="1" ht="55.5" customHeight="1" x14ac:dyDescent="0.2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25">
      <c r="A2" s="93" t="s">
        <v>635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25">
      <c r="A3" s="93" t="s">
        <v>635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25">
      <c r="A4" s="93" t="s">
        <v>635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25">
      <c r="A5" s="93" t="s">
        <v>635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25">
      <c r="A6" s="93" t="s">
        <v>635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25">
      <c r="A7" s="93" t="s">
        <v>635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25">
      <c r="A8" s="93" t="s">
        <v>635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25">
      <c r="A9" s="93" t="s">
        <v>635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2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2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8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2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2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4692144000</v>
      </c>
      <c r="M13" s="21">
        <v>21305792600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2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2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2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5299744000</v>
      </c>
      <c r="M16" s="21">
        <v>43662614400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2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f>347471300+8022930200</f>
        <v>8370401500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25">
      <c r="A18" s="93" t="str">
        <f>VLOOKUP(B18,'PPA IDs'!$A$2:$B$117,2,0)</f>
        <v>Caltrain PCBB 10tphpd</v>
      </c>
      <c r="B18" s="49">
        <v>2301</v>
      </c>
      <c r="C18" s="46">
        <f>VLOOKUP(B18,'PPA IDs'!$A$2:$O$127,15,0)</f>
        <v>11</v>
      </c>
      <c r="D18" s="48">
        <f t="shared" si="1"/>
        <v>16953447300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3692144000</v>
      </c>
      <c r="M18" s="21">
        <v>5123176100</v>
      </c>
      <c r="N18" s="21">
        <v>878300200</v>
      </c>
      <c r="O18" s="21">
        <v>2846286000</v>
      </c>
      <c r="P18" s="21">
        <v>696916000</v>
      </c>
      <c r="Q18" s="21">
        <v>1019575000</v>
      </c>
      <c r="R18" s="21">
        <v>979400000</v>
      </c>
      <c r="S18" s="21">
        <v>0</v>
      </c>
      <c r="T18" s="21">
        <v>0</v>
      </c>
      <c r="U18" s="21">
        <v>0</v>
      </c>
      <c r="V18" s="21">
        <v>1717650000</v>
      </c>
      <c r="W18" s="21">
        <v>0</v>
      </c>
      <c r="X18" s="21">
        <v>0</v>
      </c>
      <c r="Y18" s="48">
        <f>Y19</f>
        <v>145038382.05828518</v>
      </c>
    </row>
    <row r="19" spans="1:25" x14ac:dyDescent="0.25">
      <c r="A19" s="93" t="str">
        <f>VLOOKUP(B19,'PPA IDs'!$A$2:$B$117,2,0)</f>
        <v>Caltrain PCBB 12tphpd</v>
      </c>
      <c r="B19" s="49">
        <v>2302</v>
      </c>
      <c r="C19" s="46">
        <f>VLOOKUP(B19,'PPA IDs'!$A$2:$O$127,15,0)</f>
        <v>11</v>
      </c>
      <c r="D19" s="48">
        <f t="shared" ref="D19" si="2">SUM(E19:X19)</f>
        <v>19953447300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3692144000</v>
      </c>
      <c r="M19" s="21">
        <v>7123176100</v>
      </c>
      <c r="N19" s="21">
        <v>878300200</v>
      </c>
      <c r="O19" s="21">
        <v>3846286000</v>
      </c>
      <c r="P19" s="21">
        <v>696916000</v>
      </c>
      <c r="Q19" s="21">
        <v>1019575000</v>
      </c>
      <c r="R19" s="21">
        <v>979400000</v>
      </c>
      <c r="S19" s="21">
        <v>0</v>
      </c>
      <c r="T19" s="21">
        <v>0</v>
      </c>
      <c r="U19" s="21">
        <v>0</v>
      </c>
      <c r="V19" s="21">
        <v>1717650000</v>
      </c>
      <c r="W19" s="21">
        <v>0</v>
      </c>
      <c r="X19" s="21">
        <v>0</v>
      </c>
      <c r="Y19" s="48">
        <f>Y20/2</f>
        <v>145038382.05828518</v>
      </c>
    </row>
    <row r="20" spans="1:25" x14ac:dyDescent="0.25">
      <c r="A20" s="93" t="str">
        <f>VLOOKUP(B20,'PPA IDs'!$A$2:$B$117,2,0)</f>
        <v>Caltrain PCBB 16tphpd</v>
      </c>
      <c r="B20" s="49">
        <v>2303</v>
      </c>
      <c r="C20" s="46">
        <f>VLOOKUP(B20,'PPA IDs'!$A$2:$O$127,15,0)</f>
        <v>2</v>
      </c>
      <c r="D20" s="48">
        <f t="shared" ref="D20:D23" si="3">SUM(E20:X20)</f>
        <v>25953447300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4692144000</v>
      </c>
      <c r="M20" s="21">
        <v>11123176100</v>
      </c>
      <c r="N20" s="21">
        <v>878300200</v>
      </c>
      <c r="O20" s="21">
        <v>4846286000</v>
      </c>
      <c r="P20" s="21">
        <v>696916000</v>
      </c>
      <c r="Q20" s="21">
        <v>1019575000</v>
      </c>
      <c r="R20" s="21">
        <v>979400000</v>
      </c>
      <c r="S20" s="21">
        <v>0</v>
      </c>
      <c r="T20" s="21">
        <v>0</v>
      </c>
      <c r="U20" s="21">
        <v>0</v>
      </c>
      <c r="V20" s="21">
        <v>1717650000</v>
      </c>
      <c r="W20" s="21">
        <v>0</v>
      </c>
      <c r="X20" s="21">
        <v>0</v>
      </c>
      <c r="Y20" s="48">
        <v>290076764.11657035</v>
      </c>
    </row>
    <row r="21" spans="1:25" x14ac:dyDescent="0.25">
      <c r="A21" s="93" t="str">
        <f>VLOOKUP(B21,'PPA IDs'!$A$2:$B$117,2,0)</f>
        <v>BART Core Capacity</v>
      </c>
      <c r="B21" s="49">
        <v>2201</v>
      </c>
      <c r="C21" s="46">
        <f>VLOOKUP(B21,'PPA IDs'!$A$2:$O$127,15,0)</f>
        <v>9</v>
      </c>
      <c r="D21" s="48">
        <f t="shared" si="3"/>
        <v>3510400000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1892000000</v>
      </c>
      <c r="R21" s="21">
        <v>0</v>
      </c>
      <c r="S21" s="21">
        <v>0</v>
      </c>
      <c r="T21" s="21">
        <v>0</v>
      </c>
      <c r="U21" s="21">
        <v>0</v>
      </c>
      <c r="V21" s="21">
        <v>1618400000</v>
      </c>
      <c r="W21" s="21">
        <v>0</v>
      </c>
      <c r="X21" s="21">
        <v>0</v>
      </c>
      <c r="Y21" s="48">
        <v>75000000</v>
      </c>
    </row>
    <row r="22" spans="1:25" x14ac:dyDescent="0.25">
      <c r="A22" s="93" t="str">
        <f>VLOOKUP(B22,'PPA IDs'!$A$2:$B$117,2,0)</f>
        <v>El Camino Real BRT</v>
      </c>
      <c r="B22" s="49">
        <v>2102</v>
      </c>
      <c r="C22" s="46">
        <f>VLOOKUP(B22,'PPA IDs'!$A$2:$O$127,15,0)</f>
        <v>3</v>
      </c>
      <c r="D22" s="48">
        <f>SUM(E22:X22)</f>
        <v>233000000</v>
      </c>
      <c r="E22" s="21">
        <v>20000000</v>
      </c>
      <c r="F22" s="21">
        <v>0</v>
      </c>
      <c r="G22" s="21">
        <v>50000000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25000000</v>
      </c>
      <c r="O22" s="21">
        <v>25000000</v>
      </c>
      <c r="P22" s="21">
        <v>33000000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80000000</v>
      </c>
      <c r="X22" s="21">
        <v>0</v>
      </c>
      <c r="Y22" s="48">
        <v>-8000000</v>
      </c>
    </row>
    <row r="23" spans="1:25" x14ac:dyDescent="0.25">
      <c r="A23" s="93" t="str">
        <f>VLOOKUP(B23,'PPA IDs'!$A$2:$B$117,2,0)</f>
        <v>WETA Ferry Network Expansion (Berkeley, Alameda Point, Redwood City, Mission Bay)</v>
      </c>
      <c r="B23" s="49">
        <v>2601</v>
      </c>
      <c r="C23" s="46">
        <f>VLOOKUP(B23,'PPA IDs'!$A$2:$O$127,15,0)</f>
        <v>9</v>
      </c>
      <c r="D23" s="48">
        <f t="shared" si="3"/>
        <v>217000000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87000000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130000000</v>
      </c>
      <c r="Y23" s="48">
        <v>28000000</v>
      </c>
    </row>
    <row r="24" spans="1:25" x14ac:dyDescent="0.25">
      <c r="A24" s="93" t="str">
        <f>VLOOKUP(B24,'PPA IDs'!$A$2:$B$117,2,0)</f>
        <v>BART to Silicon Valley (Phase 2)</v>
      </c>
      <c r="B24" s="49">
        <v>2205</v>
      </c>
      <c r="C24" s="46">
        <f>VLOOKUP(B24,'PPA IDs'!$A$2:$O$127,15,0)</f>
        <v>6</v>
      </c>
      <c r="D24" s="48">
        <f t="shared" ref="D24:D31" si="4">SUM(E24:X24)</f>
        <v>4780000000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2000000000</v>
      </c>
      <c r="N24" s="21">
        <v>0</v>
      </c>
      <c r="O24" s="21">
        <v>0</v>
      </c>
      <c r="P24" s="21">
        <v>2000000000</v>
      </c>
      <c r="Q24" s="21">
        <v>0</v>
      </c>
      <c r="R24" s="21">
        <v>0</v>
      </c>
      <c r="S24" s="21">
        <v>0</v>
      </c>
      <c r="T24" s="21">
        <v>0</v>
      </c>
      <c r="U24" s="21">
        <v>780000000</v>
      </c>
      <c r="V24" s="21">
        <v>0</v>
      </c>
      <c r="W24" s="21">
        <v>0</v>
      </c>
      <c r="X24" s="21">
        <v>0</v>
      </c>
      <c r="Y24" s="48">
        <v>75000000</v>
      </c>
    </row>
    <row r="25" spans="1:25" x14ac:dyDescent="0.25">
      <c r="A25" s="93" t="str">
        <f>VLOOKUP(B25,'PPA IDs'!$A$2:$B$117,2,0)</f>
        <v>BART DMU to Brentwood</v>
      </c>
      <c r="B25" s="49">
        <v>2202</v>
      </c>
      <c r="C25" s="46">
        <f>VLOOKUP(B25,'PPA IDs'!$A$2:$O$127,15,0)</f>
        <v>5</v>
      </c>
      <c r="D25" s="48">
        <f t="shared" si="4"/>
        <v>513000000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350000000</v>
      </c>
      <c r="M25" s="21">
        <v>0</v>
      </c>
      <c r="N25" s="21">
        <v>0</v>
      </c>
      <c r="O25" s="21">
        <v>100000000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63000000</v>
      </c>
      <c r="V25" s="21">
        <v>0</v>
      </c>
      <c r="W25" s="21">
        <v>0</v>
      </c>
      <c r="X25" s="21">
        <v>0</v>
      </c>
      <c r="Y25" s="48">
        <v>7000000</v>
      </c>
    </row>
    <row r="26" spans="1:25" x14ac:dyDescent="0.25">
      <c r="A26" s="93" t="str">
        <f>VLOOKUP(B26,'PPA IDs'!$A$2:$B$117,2,0)</f>
        <v>SR-4 Operational Improvements</v>
      </c>
      <c r="B26" s="49">
        <v>3102</v>
      </c>
      <c r="C26" s="46">
        <f>VLOOKUP(B26,'PPA IDs'!$A$2:$O$127,15,0)</f>
        <v>6</v>
      </c>
      <c r="D26" s="48">
        <f t="shared" si="4"/>
        <v>434000000</v>
      </c>
      <c r="E26" s="21">
        <v>200000000</v>
      </c>
      <c r="F26" s="21">
        <v>234000000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48">
        <v>2000000</v>
      </c>
    </row>
    <row r="27" spans="1:25" x14ac:dyDescent="0.25">
      <c r="A27" s="93" t="str">
        <f>VLOOKUP(B27,'PPA IDs'!$A$2:$B$117,2,0)</f>
        <v>SR-4 Widening (Brentwood to Discovery Bay)</v>
      </c>
      <c r="B27" s="49">
        <v>3103</v>
      </c>
      <c r="C27" s="46">
        <f>VLOOKUP(B27,'PPA IDs'!$A$2:$O$127,15,0)</f>
        <v>6</v>
      </c>
      <c r="D27" s="48">
        <f t="shared" si="4"/>
        <v>360000000</v>
      </c>
      <c r="E27" s="21">
        <v>210000000</v>
      </c>
      <c r="F27" s="21">
        <v>150000000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48">
        <v>2000000</v>
      </c>
    </row>
    <row r="28" spans="1:25" x14ac:dyDescent="0.25">
      <c r="A28" s="93" t="str">
        <f>VLOOKUP(B28,'PPA IDs'!$A$2:$B$117,2,0)</f>
        <v>Geary BRT (Phase 2)</v>
      </c>
      <c r="B28" s="49">
        <v>2101</v>
      </c>
      <c r="C28" s="46">
        <f>VLOOKUP(B28,'PPA IDs'!$A$2:$O$127,15,0)</f>
        <v>2</v>
      </c>
      <c r="D28" s="48">
        <f t="shared" si="4"/>
        <v>231000000</v>
      </c>
      <c r="E28" s="21">
        <v>150000000</v>
      </c>
      <c r="F28" s="21">
        <v>31000000</v>
      </c>
      <c r="G28" s="21">
        <v>0</v>
      </c>
      <c r="H28" s="21">
        <v>50000000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48">
        <v>11000000</v>
      </c>
    </row>
    <row r="29" spans="1:25" x14ac:dyDescent="0.25">
      <c r="A29" s="93" t="str">
        <f>VLOOKUP(B29,'PPA IDs'!$A$2:$B$117,2,0)</f>
        <v>San Jose Airport People Mover</v>
      </c>
      <c r="B29" s="49">
        <v>2402</v>
      </c>
      <c r="C29" s="46">
        <f>VLOOKUP(B29,'PPA IDs'!$A$2:$O$127,15,0)</f>
        <v>4</v>
      </c>
      <c r="D29" s="48">
        <f t="shared" si="4"/>
        <v>800000000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400000000</v>
      </c>
      <c r="M29" s="21">
        <v>0</v>
      </c>
      <c r="N29" s="21">
        <v>250000000</v>
      </c>
      <c r="O29" s="21">
        <v>50000000</v>
      </c>
      <c r="P29" s="21">
        <v>0</v>
      </c>
      <c r="Q29" s="21">
        <v>50000000</v>
      </c>
      <c r="R29" s="21">
        <v>0</v>
      </c>
      <c r="S29" s="21">
        <v>0</v>
      </c>
      <c r="T29" s="21">
        <v>50000000</v>
      </c>
      <c r="U29" s="21">
        <v>0</v>
      </c>
      <c r="V29" s="21">
        <v>0</v>
      </c>
      <c r="W29" s="21">
        <v>0</v>
      </c>
      <c r="X29" s="21">
        <v>0</v>
      </c>
      <c r="Y29" s="48">
        <v>5000000</v>
      </c>
    </row>
    <row r="30" spans="1:25" x14ac:dyDescent="0.25">
      <c r="A30" s="93" t="str">
        <f>VLOOKUP(B30,'PPA IDs'!$A$2:$B$117,2,0)</f>
        <v>Vasona LRT (Phase 2)</v>
      </c>
      <c r="B30" s="49">
        <v>2403</v>
      </c>
      <c r="C30" s="46">
        <f>VLOOKUP(B30,'PPA IDs'!$A$2:$O$127,15,0)</f>
        <v>3</v>
      </c>
      <c r="D30" s="48">
        <f t="shared" si="4"/>
        <v>315000000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100000000</v>
      </c>
      <c r="M30" s="21">
        <v>0</v>
      </c>
      <c r="N30" s="21">
        <v>150000000</v>
      </c>
      <c r="O30" s="21">
        <v>50000000</v>
      </c>
      <c r="P30" s="21">
        <v>0</v>
      </c>
      <c r="Q30" s="21">
        <v>0</v>
      </c>
      <c r="R30" s="21">
        <v>0</v>
      </c>
      <c r="S30" s="21">
        <v>0</v>
      </c>
      <c r="T30" s="21">
        <v>15000000</v>
      </c>
      <c r="U30" s="21">
        <v>0</v>
      </c>
      <c r="V30" s="21">
        <v>0</v>
      </c>
      <c r="W30" s="21">
        <v>0</v>
      </c>
      <c r="X30" s="21">
        <v>0</v>
      </c>
      <c r="Y30" s="48">
        <v>1000000</v>
      </c>
    </row>
    <row r="31" spans="1:25" x14ac:dyDescent="0.25">
      <c r="A31" s="93" t="str">
        <f>VLOOKUP(B31,'PPA IDs'!$A$2:$B$117,2,0)</f>
        <v>San Pablo BRT</v>
      </c>
      <c r="B31" s="49">
        <v>2100</v>
      </c>
      <c r="C31" s="46">
        <f>VLOOKUP(B31,'PPA IDs'!$A$2:$O$127,15,0)</f>
        <v>4</v>
      </c>
      <c r="D31" s="48">
        <f t="shared" si="4"/>
        <v>330000000</v>
      </c>
      <c r="E31" s="21">
        <v>180000000</v>
      </c>
      <c r="F31" s="21">
        <v>150000000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48">
        <v>2000000</v>
      </c>
    </row>
    <row r="32" spans="1:25" x14ac:dyDescent="0.25">
      <c r="B32" s="49"/>
      <c r="C32" s="46"/>
    </row>
    <row r="33" spans="2:3" x14ac:dyDescent="0.25">
      <c r="B33" s="49"/>
      <c r="C33" s="46"/>
    </row>
    <row r="34" spans="2:3" x14ac:dyDescent="0.25">
      <c r="B34" s="49"/>
      <c r="C34" s="46"/>
    </row>
    <row r="35" spans="2:3" x14ac:dyDescent="0.25">
      <c r="B35" s="49"/>
      <c r="C35" s="46"/>
    </row>
    <row r="36" spans="2:3" x14ac:dyDescent="0.25">
      <c r="B36" s="49"/>
      <c r="C36" s="46"/>
    </row>
    <row r="37" spans="2:3" x14ac:dyDescent="0.25">
      <c r="B37" s="49"/>
      <c r="C37" s="46"/>
    </row>
    <row r="38" spans="2:3" x14ac:dyDescent="0.25">
      <c r="B38" s="49"/>
      <c r="C38" s="46"/>
    </row>
    <row r="39" spans="2:3" x14ac:dyDescent="0.25">
      <c r="B39" s="49"/>
      <c r="C39" s="46"/>
    </row>
    <row r="40" spans="2:3" x14ac:dyDescent="0.25">
      <c r="B40" s="49"/>
      <c r="C40" s="46"/>
    </row>
    <row r="41" spans="2:3" x14ac:dyDescent="0.25">
      <c r="B41" s="49"/>
      <c r="C41" s="46"/>
    </row>
    <row r="42" spans="2:3" x14ac:dyDescent="0.25">
      <c r="B42" s="49"/>
      <c r="C42" s="46"/>
    </row>
    <row r="43" spans="2:3" x14ac:dyDescent="0.25">
      <c r="B43" s="49"/>
      <c r="C43" s="46"/>
    </row>
    <row r="44" spans="2:3" x14ac:dyDescent="0.25">
      <c r="B44" s="49"/>
      <c r="C44" s="46"/>
    </row>
    <row r="45" spans="2:3" x14ac:dyDescent="0.25">
      <c r="B45" s="49"/>
      <c r="C45" s="46"/>
    </row>
    <row r="46" spans="2:3" x14ac:dyDescent="0.25">
      <c r="B46" s="49"/>
      <c r="C46" s="46"/>
    </row>
    <row r="47" spans="2:3" x14ac:dyDescent="0.25">
      <c r="B47" s="49"/>
      <c r="C47" s="46"/>
    </row>
    <row r="48" spans="2:3" x14ac:dyDescent="0.25">
      <c r="B48" s="49"/>
      <c r="C48" s="46"/>
    </row>
    <row r="49" spans="2:3" x14ac:dyDescent="0.25">
      <c r="B49" s="49"/>
      <c r="C49" s="46"/>
    </row>
    <row r="50" spans="2:3" x14ac:dyDescent="0.25">
      <c r="B50" s="49"/>
      <c r="C50" s="46"/>
    </row>
    <row r="51" spans="2:3" x14ac:dyDescent="0.25">
      <c r="B51" s="49"/>
      <c r="C51" s="46"/>
    </row>
    <row r="52" spans="2:3" x14ac:dyDescent="0.25">
      <c r="B52" s="49"/>
      <c r="C52" s="46"/>
    </row>
    <row r="53" spans="2:3" x14ac:dyDescent="0.25">
      <c r="B53" s="49"/>
      <c r="C53" s="46"/>
    </row>
    <row r="54" spans="2:3" x14ac:dyDescent="0.25">
      <c r="B54" s="49"/>
      <c r="C54" s="46"/>
    </row>
    <row r="55" spans="2:3" x14ac:dyDescent="0.25">
      <c r="B55" s="49"/>
      <c r="C55" s="46"/>
    </row>
    <row r="56" spans="2:3" x14ac:dyDescent="0.25">
      <c r="B56" s="49"/>
      <c r="C56" s="46"/>
    </row>
    <row r="57" spans="2:3" x14ac:dyDescent="0.25">
      <c r="B57" s="49"/>
      <c r="C57" s="46"/>
    </row>
    <row r="58" spans="2:3" x14ac:dyDescent="0.25">
      <c r="B58" s="49"/>
      <c r="C58" s="46"/>
    </row>
    <row r="59" spans="2:3" x14ac:dyDescent="0.25">
      <c r="B59" s="49"/>
      <c r="C59" s="46"/>
    </row>
    <row r="60" spans="2:3" x14ac:dyDescent="0.25">
      <c r="B60" s="49"/>
      <c r="C60" s="46"/>
    </row>
    <row r="61" spans="2:3" x14ac:dyDescent="0.25">
      <c r="B61" s="49"/>
      <c r="C61" s="46"/>
    </row>
    <row r="62" spans="2:3" x14ac:dyDescent="0.25">
      <c r="B62" s="49"/>
      <c r="C62" s="46"/>
    </row>
    <row r="63" spans="2:3" x14ac:dyDescent="0.25">
      <c r="B63" s="49"/>
      <c r="C63" s="46"/>
    </row>
    <row r="64" spans="2:3" x14ac:dyDescent="0.25">
      <c r="B64" s="49"/>
      <c r="C64" s="46"/>
    </row>
    <row r="65" spans="2:3" x14ac:dyDescent="0.25">
      <c r="B65" s="49"/>
      <c r="C65" s="46"/>
    </row>
    <row r="66" spans="2:3" x14ac:dyDescent="0.25">
      <c r="B66" s="49"/>
      <c r="C66" s="46"/>
    </row>
    <row r="67" spans="2:3" x14ac:dyDescent="0.25">
      <c r="B67" s="49"/>
      <c r="C67" s="46"/>
    </row>
    <row r="68" spans="2:3" x14ac:dyDescent="0.25">
      <c r="B68" s="49"/>
      <c r="C68" s="46"/>
    </row>
    <row r="69" spans="2:3" x14ac:dyDescent="0.25">
      <c r="B69" s="49"/>
      <c r="C69" s="46"/>
    </row>
    <row r="70" spans="2:3" x14ac:dyDescent="0.25">
      <c r="B70" s="49"/>
      <c r="C70" s="46"/>
    </row>
    <row r="71" spans="2:3" x14ac:dyDescent="0.25">
      <c r="B71" s="49"/>
      <c r="C71" s="46"/>
    </row>
    <row r="72" spans="2:3" x14ac:dyDescent="0.25">
      <c r="B72" s="49"/>
      <c r="C72" s="46"/>
    </row>
    <row r="73" spans="2:3" x14ac:dyDescent="0.25">
      <c r="B73" s="49"/>
      <c r="C73" s="46"/>
    </row>
    <row r="74" spans="2:3" x14ac:dyDescent="0.25">
      <c r="B74" s="49"/>
      <c r="C74" s="46"/>
    </row>
    <row r="75" spans="2:3" x14ac:dyDescent="0.25">
      <c r="B75" s="49"/>
      <c r="C75" s="46"/>
    </row>
    <row r="76" spans="2:3" x14ac:dyDescent="0.25">
      <c r="B76" s="49"/>
      <c r="C76" s="46"/>
    </row>
    <row r="77" spans="2:3" x14ac:dyDescent="0.25">
      <c r="B77" s="49"/>
      <c r="C77" s="46"/>
    </row>
    <row r="78" spans="2:3" x14ac:dyDescent="0.25">
      <c r="B78" s="49"/>
      <c r="C78" s="46"/>
    </row>
    <row r="79" spans="2:3" x14ac:dyDescent="0.25">
      <c r="B79" s="49"/>
      <c r="C79" s="46"/>
    </row>
    <row r="80" spans="2:3" x14ac:dyDescent="0.25">
      <c r="B80" s="49"/>
      <c r="C80" s="46"/>
    </row>
    <row r="81" spans="2:3" x14ac:dyDescent="0.25">
      <c r="B81" s="49"/>
      <c r="C81" s="46"/>
    </row>
    <row r="82" spans="2:3" x14ac:dyDescent="0.25">
      <c r="B82" s="49"/>
      <c r="C82" s="46"/>
    </row>
    <row r="83" spans="2:3" x14ac:dyDescent="0.25">
      <c r="B83" s="49"/>
      <c r="C83" s="46"/>
    </row>
    <row r="84" spans="2:3" x14ac:dyDescent="0.25">
      <c r="B84" s="49"/>
      <c r="C84" s="46"/>
    </row>
    <row r="85" spans="2:3" x14ac:dyDescent="0.25">
      <c r="B85" s="49"/>
      <c r="C85" s="46"/>
    </row>
    <row r="86" spans="2:3" x14ac:dyDescent="0.25">
      <c r="B86" s="49"/>
      <c r="C86" s="46"/>
    </row>
    <row r="87" spans="2:3" x14ac:dyDescent="0.25">
      <c r="B87" s="49"/>
      <c r="C87" s="46"/>
    </row>
    <row r="88" spans="2:3" x14ac:dyDescent="0.25">
      <c r="B88" s="49"/>
      <c r="C88" s="46"/>
    </row>
    <row r="89" spans="2:3" x14ac:dyDescent="0.25">
      <c r="B89" s="49"/>
      <c r="C89" s="46"/>
    </row>
    <row r="90" spans="2:3" x14ac:dyDescent="0.25">
      <c r="B90" s="49"/>
      <c r="C90" s="46"/>
    </row>
    <row r="91" spans="2:3" x14ac:dyDescent="0.25">
      <c r="B91" s="49"/>
      <c r="C91" s="46"/>
    </row>
    <row r="92" spans="2:3" x14ac:dyDescent="0.25">
      <c r="B92" s="49"/>
      <c r="C92" s="46"/>
    </row>
    <row r="93" spans="2:3" x14ac:dyDescent="0.25">
      <c r="B93" s="49"/>
      <c r="C93" s="46"/>
    </row>
    <row r="94" spans="2:3" x14ac:dyDescent="0.25">
      <c r="B94" s="49"/>
      <c r="C94" s="46"/>
    </row>
    <row r="95" spans="2:3" x14ac:dyDescent="0.25">
      <c r="B95" s="49"/>
      <c r="C95" s="46"/>
    </row>
    <row r="96" spans="2:3" x14ac:dyDescent="0.25">
      <c r="B96" s="49"/>
      <c r="C96" s="46"/>
    </row>
    <row r="97" spans="2:3" x14ac:dyDescent="0.25">
      <c r="B97" s="49"/>
      <c r="C97" s="46"/>
    </row>
    <row r="98" spans="2:3" x14ac:dyDescent="0.25">
      <c r="B98" s="49"/>
      <c r="C98" s="46"/>
    </row>
    <row r="99" spans="2:3" x14ac:dyDescent="0.25">
      <c r="B99" s="49"/>
      <c r="C99" s="46"/>
    </row>
    <row r="100" spans="2:3" x14ac:dyDescent="0.25">
      <c r="B100" s="49"/>
      <c r="C100" s="46"/>
    </row>
    <row r="101" spans="2:3" x14ac:dyDescent="0.25">
      <c r="B101" s="49"/>
      <c r="C101" s="46"/>
    </row>
    <row r="102" spans="2:3" x14ac:dyDescent="0.25">
      <c r="B102" s="49"/>
      <c r="C102" s="46"/>
    </row>
    <row r="103" spans="2:3" x14ac:dyDescent="0.25">
      <c r="B103" s="49"/>
      <c r="C103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6.85546875" style="50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30" x14ac:dyDescent="0.2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25">
      <c r="A2" s="93" t="s">
        <v>634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25">
      <c r="B4" s="49"/>
    </row>
    <row r="5" spans="1:6" x14ac:dyDescent="0.25">
      <c r="B5" s="49"/>
    </row>
    <row r="6" spans="1:6" x14ac:dyDescent="0.25">
      <c r="B6" s="49"/>
    </row>
    <row r="7" spans="1:6" x14ac:dyDescent="0.25">
      <c r="B7" s="49"/>
    </row>
    <row r="8" spans="1:6" x14ac:dyDescent="0.25">
      <c r="B8" s="49"/>
    </row>
    <row r="9" spans="1:6" x14ac:dyDescent="0.25">
      <c r="B9" s="49"/>
    </row>
    <row r="10" spans="1:6" x14ac:dyDescent="0.25">
      <c r="B10" s="49"/>
    </row>
    <row r="11" spans="1:6" x14ac:dyDescent="0.25">
      <c r="B11" s="49"/>
    </row>
    <row r="12" spans="1:6" x14ac:dyDescent="0.25">
      <c r="B12" s="49"/>
    </row>
    <row r="13" spans="1:6" x14ac:dyDescent="0.25">
      <c r="B13" s="49"/>
    </row>
    <row r="14" spans="1:6" x14ac:dyDescent="0.25">
      <c r="B14" s="49"/>
    </row>
    <row r="15" spans="1:6" x14ac:dyDescent="0.25">
      <c r="B15" s="49"/>
    </row>
    <row r="16" spans="1:6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  <row r="26" spans="2:2" x14ac:dyDescent="0.25">
      <c r="B26" s="49"/>
    </row>
    <row r="27" spans="2:2" x14ac:dyDescent="0.25">
      <c r="B27" s="49"/>
    </row>
    <row r="28" spans="2:2" x14ac:dyDescent="0.25">
      <c r="B28" s="49"/>
    </row>
    <row r="29" spans="2:2" x14ac:dyDescent="0.25">
      <c r="B29" s="49"/>
    </row>
    <row r="30" spans="2:2" x14ac:dyDescent="0.25">
      <c r="B30" s="49"/>
    </row>
    <row r="31" spans="2:2" x14ac:dyDescent="0.25">
      <c r="B31" s="49"/>
    </row>
    <row r="32" spans="2:2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  <row r="41" spans="2:2" x14ac:dyDescent="0.25">
      <c r="B41" s="49"/>
    </row>
    <row r="42" spans="2:2" x14ac:dyDescent="0.25">
      <c r="B42" s="49"/>
    </row>
    <row r="43" spans="2:2" x14ac:dyDescent="0.2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2019-06-19T00:05:31Z</dcterms:modified>
</cp:coreProperties>
</file>