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61406\Box\ICF PBA50+ Off-Model_EXT shared\Scripting\MTC Manual Process\IPA_TM2\PBA50+ Off-Model Calculators\"/>
    </mc:Choice>
  </mc:AlternateContent>
  <xr:revisionPtr revIDLastSave="0" documentId="13_ncr:1_{F27A0B48-51E9-4411-B949-C92751F88DFE}" xr6:coauthVersionLast="47" xr6:coauthVersionMax="47" xr10:uidLastSave="{00000000-0000-0000-0000-000000000000}"/>
  <bookViews>
    <workbookView xWindow="-21825" yWindow="2970" windowWidth="21600" windowHeight="11295" tabRatio="675" activeTab="5" xr2:uid="{00000000-000D-0000-FFFF-FFFF00000000}"/>
  </bookViews>
  <sheets>
    <sheet name="Main Sheet" sheetId="1" r:id="rId1"/>
    <sheet name="Research" sheetId="7" r:id="rId2"/>
    <sheet name="Model Data" sheetId="14" r:id="rId3"/>
    <sheet name="Emission Factors" sheetId="12" r:id="rId4"/>
    <sheet name="SB 375 Calcs" sheetId="8" r:id="rId5"/>
    <sheet name="Output" sheetId="1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1" l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B19" i="1" l="1"/>
  <c r="B21" i="1"/>
  <c r="B23" i="1"/>
  <c r="B25" i="1"/>
  <c r="B28" i="1"/>
  <c r="B30" i="1"/>
  <c r="B32" i="1"/>
  <c r="B34" i="1"/>
  <c r="D32" i="1"/>
  <c r="D34" i="1" s="1"/>
  <c r="C23" i="1"/>
  <c r="D23" i="1"/>
  <c r="C32" i="1"/>
  <c r="C30" i="1"/>
  <c r="C34" i="1" s="1"/>
  <c r="C19" i="1" l="1"/>
  <c r="D19" i="1"/>
  <c r="C21" i="1"/>
  <c r="C25" i="1" s="1"/>
  <c r="D21" i="1"/>
  <c r="C27" i="1"/>
  <c r="D27" i="1"/>
  <c r="C28" i="1"/>
  <c r="D28" i="1"/>
  <c r="D30" i="1"/>
  <c r="E133" i="1"/>
  <c r="E132" i="1"/>
  <c r="E131" i="1"/>
  <c r="E130" i="1"/>
  <c r="E129" i="1"/>
  <c r="D127" i="1"/>
  <c r="C127" i="1"/>
  <c r="B127" i="1"/>
  <c r="B130" i="1" s="1" a="1"/>
  <c r="B130" i="1" s="1"/>
  <c r="E115" i="1"/>
  <c r="E114" i="1"/>
  <c r="E113" i="1"/>
  <c r="E112" i="1"/>
  <c r="E111" i="1"/>
  <c r="D109" i="1"/>
  <c r="D111" i="1" s="1" a="1"/>
  <c r="D111" i="1" s="1"/>
  <c r="C109" i="1"/>
  <c r="B109" i="1"/>
  <c r="B113" i="1" s="1" a="1"/>
  <c r="B113" i="1" s="1"/>
  <c r="E97" i="1"/>
  <c r="E96" i="1"/>
  <c r="E95" i="1"/>
  <c r="E94" i="1"/>
  <c r="E93" i="1"/>
  <c r="D91" i="1"/>
  <c r="D93" i="1" s="1" a="1"/>
  <c r="D93" i="1" s="1"/>
  <c r="C91" i="1"/>
  <c r="C93" i="1" s="1" a="1"/>
  <c r="C93" i="1" s="1"/>
  <c r="B91" i="1"/>
  <c r="B97" i="1" s="1" a="1"/>
  <c r="B97" i="1" s="1"/>
  <c r="E79" i="1"/>
  <c r="E78" i="1"/>
  <c r="E77" i="1"/>
  <c r="E76" i="1"/>
  <c r="E75" i="1"/>
  <c r="E61" i="1"/>
  <c r="E60" i="1"/>
  <c r="E59" i="1"/>
  <c r="E58" i="1"/>
  <c r="E57" i="1"/>
  <c r="B129" i="1" l="1" a="1"/>
  <c r="B129" i="1" s="1"/>
  <c r="B112" i="1" a="1"/>
  <c r="B112" i="1" s="1"/>
  <c r="C115" i="1" a="1"/>
  <c r="C115" i="1" s="1"/>
  <c r="C114" i="1" a="1"/>
  <c r="C114" i="1" s="1"/>
  <c r="C112" i="1" a="1"/>
  <c r="C112" i="1" s="1"/>
  <c r="C111" i="1" a="1"/>
  <c r="C111" i="1" s="1"/>
  <c r="C132" i="1" a="1"/>
  <c r="C132" i="1" s="1"/>
  <c r="C131" i="1" a="1"/>
  <c r="C131" i="1" s="1"/>
  <c r="C130" i="1" a="1"/>
  <c r="C130" i="1" s="1"/>
  <c r="D130" i="1" a="1"/>
  <c r="D130" i="1" s="1"/>
  <c r="D133" i="1" a="1"/>
  <c r="D133" i="1" s="1"/>
  <c r="D132" i="1" a="1"/>
  <c r="D132" i="1" s="1"/>
  <c r="D134" i="1" s="1"/>
  <c r="D129" i="1" a="1"/>
  <c r="D129" i="1" s="1"/>
  <c r="C129" i="1" a="1"/>
  <c r="C129" i="1" s="1"/>
  <c r="D131" i="1" a="1"/>
  <c r="D131" i="1" s="1"/>
  <c r="B133" i="1" a="1"/>
  <c r="B133" i="1" s="1"/>
  <c r="B132" i="1" a="1"/>
  <c r="B132" i="1" s="1"/>
  <c r="B131" i="1" a="1"/>
  <c r="B131" i="1" s="1"/>
  <c r="C133" i="1" a="1"/>
  <c r="C133" i="1" s="1"/>
  <c r="C135" i="1" s="1"/>
  <c r="C116" i="1"/>
  <c r="C117" i="1"/>
  <c r="B111" i="1" a="1"/>
  <c r="B111" i="1" s="1"/>
  <c r="C113" i="1" a="1"/>
  <c r="C113" i="1" s="1"/>
  <c r="D115" i="1" a="1"/>
  <c r="D115" i="1" s="1"/>
  <c r="D114" i="1" a="1"/>
  <c r="D114" i="1" s="1"/>
  <c r="D113" i="1" a="1"/>
  <c r="D113" i="1" s="1"/>
  <c r="D112" i="1" a="1"/>
  <c r="D112" i="1" s="1"/>
  <c r="B115" i="1" a="1"/>
  <c r="B115" i="1" s="1"/>
  <c r="B114" i="1" a="1"/>
  <c r="B114" i="1" s="1"/>
  <c r="B96" i="1" a="1"/>
  <c r="B96" i="1" s="1"/>
  <c r="B94" i="1" a="1"/>
  <c r="B94" i="1" s="1"/>
  <c r="C96" i="1" a="1"/>
  <c r="C96" i="1" s="1"/>
  <c r="B93" i="1" a="1"/>
  <c r="B93" i="1" s="1"/>
  <c r="C95" i="1" a="1"/>
  <c r="C95" i="1" s="1"/>
  <c r="D97" i="1" a="1"/>
  <c r="D97" i="1" s="1"/>
  <c r="B95" i="1" a="1"/>
  <c r="B95" i="1" s="1"/>
  <c r="C94" i="1" a="1"/>
  <c r="C94" i="1" s="1"/>
  <c r="D96" i="1" a="1"/>
  <c r="D96" i="1" s="1"/>
  <c r="D94" i="1" a="1"/>
  <c r="D94" i="1" s="1"/>
  <c r="C97" i="1" a="1"/>
  <c r="C97" i="1" s="1"/>
  <c r="D95" i="1" a="1"/>
  <c r="D95" i="1" s="1"/>
  <c r="D135" i="1" l="1"/>
  <c r="B135" i="1"/>
  <c r="B134" i="1"/>
  <c r="D137" i="1"/>
  <c r="D138" i="1" s="1"/>
  <c r="C134" i="1"/>
  <c r="D116" i="1"/>
  <c r="D117" i="1"/>
  <c r="B117" i="1"/>
  <c r="B116" i="1"/>
  <c r="C119" i="1"/>
  <c r="C120" i="1" s="1"/>
  <c r="D99" i="1"/>
  <c r="D98" i="1"/>
  <c r="C98" i="1"/>
  <c r="C99" i="1"/>
  <c r="B98" i="1"/>
  <c r="B99" i="1"/>
  <c r="D37" i="1"/>
  <c r="C37" i="1"/>
  <c r="B37" i="1"/>
  <c r="D55" i="1"/>
  <c r="C55" i="1"/>
  <c r="B55" i="1"/>
  <c r="C73" i="1"/>
  <c r="D73" i="1"/>
  <c r="B73" i="1"/>
  <c r="B43" i="1" l="1" a="1"/>
  <c r="B43" i="1" s="1"/>
  <c r="B41" i="1" a="1"/>
  <c r="B41" i="1" s="1"/>
  <c r="B42" i="1" a="1"/>
  <c r="B42" i="1" s="1"/>
  <c r="B39" i="1" a="1"/>
  <c r="B39" i="1" s="1"/>
  <c r="B40" i="1" a="1"/>
  <c r="B40" i="1" s="1"/>
  <c r="B61" i="1" a="1"/>
  <c r="B61" i="1" s="1"/>
  <c r="B58" i="1" a="1"/>
  <c r="B58" i="1" s="1"/>
  <c r="B60" i="1" a="1"/>
  <c r="B60" i="1" s="1"/>
  <c r="B59" i="1" a="1"/>
  <c r="B59" i="1" s="1"/>
  <c r="B57" i="1" a="1"/>
  <c r="B57" i="1" s="1"/>
  <c r="B79" i="1" a="1"/>
  <c r="B79" i="1" s="1"/>
  <c r="B77" i="1" a="1"/>
  <c r="B77" i="1" s="1"/>
  <c r="B78" i="1" a="1"/>
  <c r="B78" i="1" s="1"/>
  <c r="B76" i="1" a="1"/>
  <c r="B76" i="1" s="1"/>
  <c r="B75" i="1" a="1"/>
  <c r="B75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C61" i="1" a="1"/>
  <c r="C61" i="1" s="1"/>
  <c r="C60" i="1" a="1"/>
  <c r="C60" i="1" s="1"/>
  <c r="C59" i="1" a="1"/>
  <c r="C59" i="1" s="1"/>
  <c r="C58" i="1" a="1"/>
  <c r="C58" i="1" s="1"/>
  <c r="C57" i="1" a="1"/>
  <c r="C57" i="1" s="1"/>
  <c r="C79" i="1" a="1"/>
  <c r="C79" i="1" s="1"/>
  <c r="C78" i="1" a="1"/>
  <c r="C78" i="1" s="1"/>
  <c r="C77" i="1" a="1"/>
  <c r="C77" i="1" s="1"/>
  <c r="C76" i="1" a="1"/>
  <c r="C76" i="1" s="1"/>
  <c r="C75" i="1" a="1"/>
  <c r="C75" i="1" s="1"/>
  <c r="D61" i="1" a="1"/>
  <c r="D61" i="1" s="1"/>
  <c r="D60" i="1" a="1"/>
  <c r="D60" i="1" s="1"/>
  <c r="D62" i="1" s="1"/>
  <c r="D59" i="1" a="1"/>
  <c r="D59" i="1" s="1"/>
  <c r="D58" i="1" a="1"/>
  <c r="D58" i="1" s="1"/>
  <c r="D57" i="1" a="1"/>
  <c r="D57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C137" i="1"/>
  <c r="C138" i="1" s="1"/>
  <c r="B137" i="1"/>
  <c r="B138" i="1" s="1"/>
  <c r="B119" i="1"/>
  <c r="B120" i="1" s="1"/>
  <c r="D119" i="1"/>
  <c r="D120" i="1" s="1"/>
  <c r="B101" i="1"/>
  <c r="B102" i="1" s="1"/>
  <c r="C101" i="1"/>
  <c r="C102" i="1" s="1"/>
  <c r="D101" i="1"/>
  <c r="D102" i="1" s="1"/>
  <c r="C81" i="1"/>
  <c r="D81" i="1"/>
  <c r="C63" i="1"/>
  <c r="B62" i="1" l="1"/>
  <c r="D63" i="1"/>
  <c r="C62" i="1"/>
  <c r="B44" i="1"/>
  <c r="B80" i="1"/>
  <c r="C80" i="1"/>
  <c r="C44" i="1"/>
  <c r="D44" i="1"/>
  <c r="D80" i="1"/>
  <c r="D122" i="1"/>
  <c r="D123" i="1" s="1"/>
  <c r="H16" i="7" l="1"/>
  <c r="H17" i="7"/>
  <c r="H10" i="7"/>
  <c r="I10" i="7" s="1"/>
  <c r="H11" i="7"/>
  <c r="I11" i="7" s="1"/>
  <c r="H7" i="7"/>
  <c r="C139" i="1" l="1"/>
  <c r="C140" i="1" s="1"/>
  <c r="C141" i="1" s="1"/>
  <c r="D139" i="1"/>
  <c r="D140" i="1" s="1"/>
  <c r="D141" i="1" s="1"/>
  <c r="C65" i="1"/>
  <c r="C66" i="1" s="1"/>
  <c r="B63" i="1"/>
  <c r="B81" i="1"/>
  <c r="D83" i="1"/>
  <c r="D65" i="1"/>
  <c r="D66" i="1" s="1"/>
  <c r="C45" i="1"/>
  <c r="C49" i="1" s="1"/>
  <c r="D45" i="1"/>
  <c r="B45" i="1"/>
  <c r="B49" i="1" s="1"/>
  <c r="B103" i="1" l="1"/>
  <c r="B104" i="1" s="1"/>
  <c r="B105" i="1" s="1"/>
  <c r="B139" i="1"/>
  <c r="B140" i="1" s="1"/>
  <c r="B141" i="1" s="1"/>
  <c r="B121" i="1"/>
  <c r="B122" i="1" s="1"/>
  <c r="B123" i="1" s="1"/>
  <c r="D121" i="1"/>
  <c r="D103" i="1"/>
  <c r="D104" i="1" s="1"/>
  <c r="D105" i="1" s="1"/>
  <c r="C121" i="1"/>
  <c r="C122" i="1" s="1"/>
  <c r="C123" i="1" s="1"/>
  <c r="C103" i="1"/>
  <c r="C104" i="1" s="1"/>
  <c r="C105" i="1" s="1"/>
  <c r="C83" i="1"/>
  <c r="C84" i="1" s="1"/>
  <c r="C85" i="1"/>
  <c r="D85" i="1"/>
  <c r="D49" i="1"/>
  <c r="B85" i="1"/>
  <c r="B67" i="1"/>
  <c r="C67" i="1"/>
  <c r="C68" i="1" s="1"/>
  <c r="C69" i="1" s="1"/>
  <c r="D67" i="1"/>
  <c r="D68" i="1" s="1"/>
  <c r="D69" i="1" s="1"/>
  <c r="D84" i="1"/>
  <c r="B65" i="1"/>
  <c r="B83" i="1"/>
  <c r="B84" i="1" s="1"/>
  <c r="D47" i="1"/>
  <c r="D48" i="1" s="1"/>
  <c r="B47" i="1"/>
  <c r="B48" i="1" s="1"/>
  <c r="C47" i="1"/>
  <c r="C48" i="1" s="1"/>
  <c r="C50" i="1" s="1"/>
  <c r="D86" i="1" l="1"/>
  <c r="D87" i="1" s="1"/>
  <c r="C86" i="1"/>
  <c r="C87" i="1" s="1"/>
  <c r="B66" i="1"/>
  <c r="B68" i="1" s="1"/>
  <c r="B69" i="1" s="1"/>
  <c r="B86" i="1"/>
  <c r="B87" i="1" s="1"/>
  <c r="D50" i="1"/>
  <c r="D51" i="1" s="1"/>
  <c r="B50" i="1"/>
  <c r="B51" i="1" s="1"/>
  <c r="C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Dix, Brenda</author>
  </authors>
  <commentList>
    <comment ref="D1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Dix, Brenda:</t>
        </r>
        <r>
          <rPr>
            <sz val="9"/>
            <color indexed="81"/>
            <rFont val="Tahoma"/>
            <family val="2"/>
          </rPr>
          <t xml:space="preserve">
This is higher because San Diego had an all-electric fleet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Choe</author>
  </authors>
  <commentList>
    <comment ref="D11" authorId="0" shapeId="0" xr:uid="{B9187DB7-7466-4523-87B6-78D4A807BEDA}">
      <text>
        <r>
          <rPr>
            <b/>
            <sz val="9"/>
            <color indexed="81"/>
            <rFont val="Tahoma"/>
            <family val="2"/>
          </rPr>
          <t>James Choe:</t>
        </r>
        <r>
          <rPr>
            <sz val="9"/>
            <color indexed="81"/>
            <rFont val="Tahoma"/>
            <family val="2"/>
          </rPr>
          <t xml:space="preserve">
Copied from PBA2040 calculator based on
EMFAC2007 V2.3 Nov 1 2006 ** WIS Enabled **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<sst xmlns="http://schemas.openxmlformats.org/spreadsheetml/2006/main" count="2100" uniqueCount="467">
  <si>
    <t>Car Share</t>
  </si>
  <si>
    <t>Inputs</t>
  </si>
  <si>
    <t xml:space="preserve">Variable </t>
  </si>
  <si>
    <t>Value</t>
  </si>
  <si>
    <t>Source/notes</t>
  </si>
  <si>
    <t>New car share membership</t>
  </si>
  <si>
    <t> </t>
  </si>
  <si>
    <t>Minimum density needed to be considered "urban" and support dense car share (persons/residential acre)</t>
  </si>
  <si>
    <t>If this changes, Model Data needs to be updated via R script</t>
  </si>
  <si>
    <t>Based on 2005 density of superdistricts with car sharing (SD 1-4, 18, 19). If this changes, Model Data needs to be updated via R script</t>
  </si>
  <si>
    <t>Participation rate of qualifying population</t>
  </si>
  <si>
    <t>Urban</t>
  </si>
  <si>
    <t>Zhou, B., Kockelman, K, and Gao, R. "Opportunities for and Impacts of Carsharing: A Survey of the Austin, Texas Market." International Journal of Sustainable Transportation 5 (3): 135-152, 2011.</t>
  </si>
  <si>
    <t>Suburban</t>
  </si>
  <si>
    <t>Additional funding for car sharing would not likely increase these percentages. At this point, we are assuming almost complete market saturation by 2035.</t>
  </si>
  <si>
    <t>No Project; urban</t>
  </si>
  <si>
    <t>The No Project assumptions are only used for calculating the natural growth in the car sharing market in the No Project EIR Scenario</t>
  </si>
  <si>
    <t>No Project suburban</t>
  </si>
  <si>
    <t>% of members in one-way car sharing program</t>
  </si>
  <si>
    <t>MTC, Bay Area Car Sharing Implementation Strategy, 2017 (Zipcar - 980, Maven - 60, Gig - 250)</t>
  </si>
  <si>
    <t>Daily VMT reduction per car sharing member</t>
  </si>
  <si>
    <t>Under traditional (station-based) car sharing</t>
  </si>
  <si>
    <t>Cervero, Golub, &amp; Nee, 2006</t>
  </si>
  <si>
    <t>Average under 1-way car sharing</t>
  </si>
  <si>
    <t>Martin, Elliot, and Susan Shaheen, "Impacts of Car2Go on Vehicle Ownership, Modal Shift, Vehicle Miles Traveled, and Greenhouse Gas Emissions", July 2016, Working Paper</t>
  </si>
  <si>
    <t>Number of travel days per year</t>
  </si>
  <si>
    <t>Standard state assumption</t>
  </si>
  <si>
    <t>Increased Fuel Efficiency of Traditional (Station-Based) Car Sharing Vehicles</t>
  </si>
  <si>
    <t>Annual VMT in car share vehicles by members</t>
  </si>
  <si>
    <t>Estimate based on Martin &amp; Shaheen, Greenhouse Gas Emission Impacts of Carsharing in North America, 2010; assume constant over time</t>
  </si>
  <si>
    <t>Avg daily VMT in car share vehicles by members</t>
  </si>
  <si>
    <t>Avg mpg for cars shed/avoided</t>
  </si>
  <si>
    <t>EMFAC 2021, California Air Resources Board</t>
  </si>
  <si>
    <t>gallons per mile for cars shed/avoided</t>
  </si>
  <si>
    <t>Avg mpg for car share vehicles (non-electric)</t>
  </si>
  <si>
    <t>Assumption based on Zipcar’s claim that its fleet is 23% more efficient than the US average</t>
  </si>
  <si>
    <t>gallons per mile for car share vehicles (non-electric)</t>
  </si>
  <si>
    <t>% of car share fleet that is battery electric</t>
  </si>
  <si>
    <t>Assumption based on Zipcar’s commitment to fully electrifying its fleet by 2030 (2022 Zipcar Impact Report, 2022)</t>
  </si>
  <si>
    <t>% reduction in fuel use and GHGs from roundtrip car share vehicles</t>
  </si>
  <si>
    <t>Increased Fuel Efficiency of 1-Way Car Sharing</t>
  </si>
  <si>
    <t>See the Research tab for information on calculations</t>
  </si>
  <si>
    <t>Assumption based on 2020 Toyota Prius, which comprises the entirety of Gig’s Bay Area fleet</t>
  </si>
  <si>
    <t>% of 1-way car share fleet that is battery electric</t>
  </si>
  <si>
    <t>Assumption based on the fact that Gig’s Bay Area fleet is entirely hybrid today (Toyota Prius)</t>
  </si>
  <si>
    <t>% reduction in fuel use and GHGs from 1-way car share vehicles</t>
  </si>
  <si>
    <t>FBP_NoProject_16</t>
  </si>
  <si>
    <t>FBP_PlusCrossing_24</t>
  </si>
  <si>
    <t>Model Outputs</t>
  </si>
  <si>
    <t>Lookup Value</t>
  </si>
  <si>
    <t>Total population</t>
  </si>
  <si>
    <t>total_population</t>
  </si>
  <si>
    <t>Total population in TAZs with density &gt;10</t>
  </si>
  <si>
    <t>totpop_dense</t>
  </si>
  <si>
    <t>Total population in TAZs with density &lt;10</t>
  </si>
  <si>
    <t>totpop_sparse</t>
  </si>
  <si>
    <t>Adult pop (age 20-64) in TAZs with density &gt;10</t>
  </si>
  <si>
    <t>adultpop_dense</t>
  </si>
  <si>
    <t>Adult pop (age 20-64) in TAZs with density &lt;10</t>
  </si>
  <si>
    <t>adultpop_sparse</t>
  </si>
  <si>
    <t>Number of traditional car share members</t>
  </si>
  <si>
    <t>Number of one-way car share members</t>
  </si>
  <si>
    <t>Results</t>
  </si>
  <si>
    <t xml:space="preserve"> </t>
  </si>
  <si>
    <t>Total daily VMT reductions from car sharing members driving less</t>
  </si>
  <si>
    <t>Daily GHG reductions from car sharing members driving less (tons)</t>
  </si>
  <si>
    <t>Daily GHG reductions from car sharing members driving more fuel efficient vehicles (tons)</t>
  </si>
  <si>
    <t>Total daily GHG reductions (tons)</t>
  </si>
  <si>
    <t>Per capita GHG reductions</t>
  </si>
  <si>
    <t>EIR Alternative 1</t>
  </si>
  <si>
    <t>EIR_Alt1_06</t>
  </si>
  <si>
    <t>EIR Alternative 2</t>
  </si>
  <si>
    <t>EIR_Alt2_04</t>
  </si>
  <si>
    <t>EIR_Alt2_05</t>
  </si>
  <si>
    <t>DEIR Final Blueprint</t>
  </si>
  <si>
    <t>FBP_Plus_20</t>
  </si>
  <si>
    <t>FBP_PlusCrossing_21</t>
  </si>
  <si>
    <t>Incremental Progress Assessment</t>
  </si>
  <si>
    <t>IPA_04</t>
  </si>
  <si>
    <t>n/a</t>
  </si>
  <si>
    <t>Draft Blueprint</t>
  </si>
  <si>
    <t>DBP_Plus_08</t>
  </si>
  <si>
    <t>DBP_PlusCrossing_08</t>
  </si>
  <si>
    <t>Research from Susan Shaheen on One-Way Car Sharing</t>
  </si>
  <si>
    <t>Tables from Martin, Elliot, and Susan Shaheen, "Impacts of Car2Go on Vehicle Ownership, Modal Shift, Vehicle Miles Traveled, and Greenhouse Gas Emissions", July 2016, Working Paper</t>
  </si>
  <si>
    <t>http://innovativemobility.org/wp-content/uploads/2016/07/Impactsofcar2go_FiveCities_2016.pdf</t>
  </si>
  <si>
    <t>Calgary</t>
  </si>
  <si>
    <t>San Diego</t>
  </si>
  <si>
    <t>Seattle</t>
  </si>
  <si>
    <t>Vancouver</t>
  </si>
  <si>
    <t>DC</t>
  </si>
  <si>
    <t>Average</t>
  </si>
  <si>
    <t>VMT on car2go Vehicles per car2go Customer per Year</t>
  </si>
  <si>
    <t>From page 15</t>
  </si>
  <si>
    <t>Annual Average VMT Reduction/Customer</t>
  </si>
  <si>
    <t>Daily Average VMT Reduction/Customer</t>
  </si>
  <si>
    <t>Estimated Reduction in VMT per Customer [Upper Estimate]</t>
  </si>
  <si>
    <t>From Page: 18</t>
  </si>
  <si>
    <t>Estimated Reduction in VMT per Customer [Lower Estimate]</t>
  </si>
  <si>
    <t>Average Number of Car2Go Customers</t>
  </si>
  <si>
    <t>Number of vehicles</t>
  </si>
  <si>
    <t>From page 5</t>
  </si>
  <si>
    <t>Averge Fuel Economy of Shed Vehicles</t>
  </si>
  <si>
    <t>From page 21</t>
  </si>
  <si>
    <t>Estimated Fuel Economy of Car2Go Vehicles</t>
  </si>
  <si>
    <t>K_MIN_POP_DENSITY</t>
  </si>
  <si>
    <t>index</t>
  </si>
  <si>
    <t>year</t>
  </si>
  <si>
    <t>category</t>
  </si>
  <si>
    <t>directory</t>
  </si>
  <si>
    <t>variable</t>
  </si>
  <si>
    <t>value</t>
  </si>
  <si>
    <t>Output by C:\Users\lzorn\Documents\travel-model-one-v05\utilities\PBA40\emissions\Off Model Calculators\Carshare.R on Fri Feb 17 14:37:22 2017</t>
  </si>
  <si>
    <t>2020-Big Cities-adultpop_dense</t>
  </si>
  <si>
    <t>Big Cities</t>
  </si>
  <si>
    <t>2020_06_693</t>
  </si>
  <si>
    <t>2020-Big Cities-adultpop_sparse</t>
  </si>
  <si>
    <t>2020-Big Cities-total_population</t>
  </si>
  <si>
    <t>2020-Big Cities-totpop_dense</t>
  </si>
  <si>
    <t>2020-Big Cities-totpop_sparse</t>
  </si>
  <si>
    <t>2020-EEJ-adultpop_dense</t>
  </si>
  <si>
    <t>EEJ</t>
  </si>
  <si>
    <t>2020_06_695</t>
  </si>
  <si>
    <t>2020-EEJ-adultpop_sparse</t>
  </si>
  <si>
    <t>2020-EEJ-total_population</t>
  </si>
  <si>
    <t>2020-EEJ-totpop_dense</t>
  </si>
  <si>
    <t>2020-EEJ-totpop_sparse</t>
  </si>
  <si>
    <t>2020-Main Streets-adultpop_dense</t>
  </si>
  <si>
    <t>Main Streets</t>
  </si>
  <si>
    <t>2020_06_691</t>
  </si>
  <si>
    <t>2020-Main Streets-adultpop_sparse</t>
  </si>
  <si>
    <t>2020-Main Streets-total_population</t>
  </si>
  <si>
    <t>2020-Main Streets-totpop_dense</t>
  </si>
  <si>
    <t>2020-Main Streets-totpop_sparse</t>
  </si>
  <si>
    <t>2020-No Project-adultpop_dense</t>
  </si>
  <si>
    <t>No Project</t>
  </si>
  <si>
    <t>2020_06_690</t>
  </si>
  <si>
    <t>2020-No Project-adultpop_sparse</t>
  </si>
  <si>
    <t>2020-No Project-total_population</t>
  </si>
  <si>
    <t>2020-No Project-totpop_dense</t>
  </si>
  <si>
    <t>2020-No Project-totpop_sparse</t>
  </si>
  <si>
    <t>2020-Proposed Plan-adultpop_dense</t>
  </si>
  <si>
    <t>Proposed Plan</t>
  </si>
  <si>
    <t>2020_06_694</t>
  </si>
  <si>
    <t>2020-Proposed Plan-adultpop_sparse</t>
  </si>
  <si>
    <t>2020-Proposed Plan-total_population</t>
  </si>
  <si>
    <t>2020-Proposed Plan-totpop_dense</t>
  </si>
  <si>
    <t>2020-Proposed Plan-totpop_sparse</t>
  </si>
  <si>
    <t>2035-Big Cities-adultpop_dense</t>
  </si>
  <si>
    <t>2035_06_693</t>
  </si>
  <si>
    <t>2035-Big Cities-adultpop_sparse</t>
  </si>
  <si>
    <t>2035-Big Cities-total_population</t>
  </si>
  <si>
    <t>2035-Big Cities-totpop_dense</t>
  </si>
  <si>
    <t>2035-Big Cities-totpop_sparse</t>
  </si>
  <si>
    <t>2035-EEJ-adultpop_dense</t>
  </si>
  <si>
    <t>2035_06_696</t>
  </si>
  <si>
    <t>2035-EEJ-adultpop_sparse</t>
  </si>
  <si>
    <t>2035-EEJ-total_population</t>
  </si>
  <si>
    <t>2035-EEJ-totpop_dense</t>
  </si>
  <si>
    <t>2035-EEJ-totpop_sparse</t>
  </si>
  <si>
    <t>2035-Main Streets-adultpop_dense</t>
  </si>
  <si>
    <t>2035_06_691</t>
  </si>
  <si>
    <t>2035-Main Streets-adultpop_sparse</t>
  </si>
  <si>
    <t>2035-Main Streets-total_population</t>
  </si>
  <si>
    <t>2035-Main Streets-totpop_dense</t>
  </si>
  <si>
    <t>2035-Main Streets-totpop_sparse</t>
  </si>
  <si>
    <t>2035-No Project-adultpop_dense</t>
  </si>
  <si>
    <t>2035_06_690</t>
  </si>
  <si>
    <t>2035-No Project-adultpop_sparse</t>
  </si>
  <si>
    <t>2035-No Project-total_population</t>
  </si>
  <si>
    <t>2035-No Project-totpop_dense</t>
  </si>
  <si>
    <t>2035-No Project-totpop_sparse</t>
  </si>
  <si>
    <t>2035-Proposed Plan-adultpop_dense</t>
  </si>
  <si>
    <t>2035_06_694</t>
  </si>
  <si>
    <t>2035-Proposed Plan-adultpop_sparse</t>
  </si>
  <si>
    <t>2035-Proposed Plan-total_population</t>
  </si>
  <si>
    <t>2035-Proposed Plan-totpop_dense</t>
  </si>
  <si>
    <t>2035-Proposed Plan-totpop_sparse</t>
  </si>
  <si>
    <t>2040-Big Cities-adultpop_dense</t>
  </si>
  <si>
    <t>2040_06_693</t>
  </si>
  <si>
    <t>2040-Big Cities-adultpop_sparse</t>
  </si>
  <si>
    <t>2040-Big Cities-total_population</t>
  </si>
  <si>
    <t>2040-Big Cities-totpop_dense</t>
  </si>
  <si>
    <t>2040-Big Cities-totpop_sparse</t>
  </si>
  <si>
    <t>2040-EEJ-adultpop_dense</t>
  </si>
  <si>
    <t>2040_06_696</t>
  </si>
  <si>
    <t>2040-EEJ-adultpop_sparse</t>
  </si>
  <si>
    <t>2040-EEJ-total_population</t>
  </si>
  <si>
    <t>2040-EEJ-totpop_dense</t>
  </si>
  <si>
    <t>2040-EEJ-totpop_sparse</t>
  </si>
  <si>
    <t>2040-Main Streets-adultpop_dense</t>
  </si>
  <si>
    <t>2040_06_691</t>
  </si>
  <si>
    <t>2040-Main Streets-adultpop_sparse</t>
  </si>
  <si>
    <t>2040-Main Streets-total_population</t>
  </si>
  <si>
    <t>2040-Main Streets-totpop_dense</t>
  </si>
  <si>
    <t>2040-Main Streets-totpop_sparse</t>
  </si>
  <si>
    <t>2040-No Project-adultpop_dense</t>
  </si>
  <si>
    <t>2040_06_690</t>
  </si>
  <si>
    <t>2040-No Project-adultpop_sparse</t>
  </si>
  <si>
    <t>2040-No Project-total_population</t>
  </si>
  <si>
    <t>2040-No Project-totpop_dense</t>
  </si>
  <si>
    <t>2040-No Project-totpop_sparse</t>
  </si>
  <si>
    <t>2040-Proposed Plan-adultpop_dense</t>
  </si>
  <si>
    <t>2040_06_694</t>
  </si>
  <si>
    <t>2040-Proposed Plan-adultpop_sparse</t>
  </si>
  <si>
    <t>2040-Proposed Plan-total_population</t>
  </si>
  <si>
    <t>2040-Proposed Plan-totpop_dense</t>
  </si>
  <si>
    <t>2040-Proposed Plan-totpop_sparse</t>
  </si>
  <si>
    <t>Output by X:/travel-model-one-master/utilities/RTP/Emissions/Off Model Calculators/CarShare.R on Tue Mar 30 16:49:30 2021</t>
  </si>
  <si>
    <t>2020_TM152_FBP_NoProject_16</t>
  </si>
  <si>
    <t>2025-No Project-adultpop_dense</t>
  </si>
  <si>
    <t>2025_TM152_FBP_NoProject_21</t>
  </si>
  <si>
    <t>2025-No Project-adultpop_sparse</t>
  </si>
  <si>
    <t>2025-No Project-total_population</t>
  </si>
  <si>
    <t>2025-No Project-totpop_dense</t>
  </si>
  <si>
    <t>2025-No Project-totpop_sparse</t>
  </si>
  <si>
    <t>2025-Plus-adultpop_dense</t>
  </si>
  <si>
    <t>Plus</t>
  </si>
  <si>
    <t>2025_TM152_FBP_Plus_21</t>
  </si>
  <si>
    <t>2025-Plus-adultpop_sparse</t>
  </si>
  <si>
    <t>2025-Plus-total_population</t>
  </si>
  <si>
    <t>2025-Plus-totpop_dense</t>
  </si>
  <si>
    <t>2025-Plus-totpop_sparse</t>
  </si>
  <si>
    <t>2030-No Project-adultpop_dense</t>
  </si>
  <si>
    <t>2030_TM152_FBP_NoProject_21</t>
  </si>
  <si>
    <t>2030-No Project-adultpop_sparse</t>
  </si>
  <si>
    <t>2030-No Project-total_population</t>
  </si>
  <si>
    <t>2030-No Project-totpop_dense</t>
  </si>
  <si>
    <t>2030-No Project-totpop_sparse</t>
  </si>
  <si>
    <t>2030-Plus-adultpop_dense</t>
  </si>
  <si>
    <t>2030_TM152_FBP_Plus_21</t>
  </si>
  <si>
    <t>2030-Plus-adultpop_sparse</t>
  </si>
  <si>
    <t>2030-Plus-total_population</t>
  </si>
  <si>
    <t>2030-Plus-totpop_dense</t>
  </si>
  <si>
    <t>2030-Plus-totpop_sparse</t>
  </si>
  <si>
    <t>2035-Alt1-adultpop_dense</t>
  </si>
  <si>
    <t>Alt1</t>
  </si>
  <si>
    <t>2035_TM152_EIR_Alt1_03</t>
  </si>
  <si>
    <t>2035-Alt1-adultpop_sparse</t>
  </si>
  <si>
    <t>2035-Alt1-total_population</t>
  </si>
  <si>
    <t>2035-Alt1-totpop_dense</t>
  </si>
  <si>
    <t>2035-Alt1-totpop_sparse</t>
  </si>
  <si>
    <t>2035-Alt2-adultpop_dense</t>
  </si>
  <si>
    <t>Alt2</t>
  </si>
  <si>
    <t>2035_TM152_EIR_Alt2_02</t>
  </si>
  <si>
    <t>2035-Alt2-adultpop_sparse</t>
  </si>
  <si>
    <t>2035-Alt2-total_population</t>
  </si>
  <si>
    <t>2035-Alt2-totpop_dense</t>
  </si>
  <si>
    <t>2035-Alt2-totpop_sparse</t>
  </si>
  <si>
    <t>2035-IP-adultpop_dense</t>
  </si>
  <si>
    <t>IP</t>
  </si>
  <si>
    <t>2035_TM152_IPA_03</t>
  </si>
  <si>
    <t>2035-IP-adultpop_sparse</t>
  </si>
  <si>
    <t>2035-IP-total_population</t>
  </si>
  <si>
    <t>2035-IP-totpop_dense</t>
  </si>
  <si>
    <t>2035-IP-totpop_sparse</t>
  </si>
  <si>
    <t>2035_TM152_FBP_NoProject_15</t>
  </si>
  <si>
    <t>2035_TM152_FBP_NoProject_22</t>
  </si>
  <si>
    <t>2035-Plus-adultpop_dense</t>
  </si>
  <si>
    <t>2035_TM152_DBP_Plus_08</t>
  </si>
  <si>
    <t>2035_TM152_FBP_Plus_15</t>
  </si>
  <si>
    <t>2035_TM152_FBP_Plus_20</t>
  </si>
  <si>
    <t>2035-Plus-adultpop_sparse</t>
  </si>
  <si>
    <t>2035-Plus-total_population</t>
  </si>
  <si>
    <t>2035-Plus-totpop_dense</t>
  </si>
  <si>
    <t>2035-Plus-totpop_sparse</t>
  </si>
  <si>
    <t>2040_TM152_FBP_NoProject_20</t>
  </si>
  <si>
    <t>2040-Plus-adultpop_dense</t>
  </si>
  <si>
    <t>2040_TM152_FBP_Plus_20</t>
  </si>
  <si>
    <t>2040-Plus-adultpop_sparse</t>
  </si>
  <si>
    <t>2040-Plus-total_population</t>
  </si>
  <si>
    <t>2040-Plus-totpop_dense</t>
  </si>
  <si>
    <t>2040-Plus-totpop_sparse</t>
  </si>
  <si>
    <t>2050-Alt1-adultpop_dense</t>
  </si>
  <si>
    <t>2050_TM152_EIR_Alt1_03</t>
  </si>
  <si>
    <t>2050-Alt1-adultpop_sparse</t>
  </si>
  <si>
    <t>2050-Alt1-total_population</t>
  </si>
  <si>
    <t>2050-Alt1-totpop_dense</t>
  </si>
  <si>
    <t>2050-Alt1-totpop_sparse</t>
  </si>
  <si>
    <t>2050-Alt2-adultpop_dense</t>
  </si>
  <si>
    <t>2050_TM152_EIR_Alt2_02</t>
  </si>
  <si>
    <t>2050-Alt2-adultpop_sparse</t>
  </si>
  <si>
    <t>2050-Alt2-total_population</t>
  </si>
  <si>
    <t>2050-Alt2-totpop_dense</t>
  </si>
  <si>
    <t>2050-Alt2-totpop_sparse</t>
  </si>
  <si>
    <t>2050-No Project-adultpop_dense</t>
  </si>
  <si>
    <t>2050_TM152_FBP_NoProject_15</t>
  </si>
  <si>
    <t>2050_TM152_FBP_NoProject_22</t>
  </si>
  <si>
    <t>2050-No Project-adultpop_sparse</t>
  </si>
  <si>
    <t>2050-No Project-total_population</t>
  </si>
  <si>
    <t>2050-No Project-totpop_dense</t>
  </si>
  <si>
    <t>2050-No Project-totpop_sparse</t>
  </si>
  <si>
    <t>2050-Plus-adultpop_dense</t>
  </si>
  <si>
    <t>2050_TM152_DBP_PlusCrossing_08</t>
  </si>
  <si>
    <t>2050_TM152_FBP_PlusCrossing_15b</t>
  </si>
  <si>
    <t>2050_TM152_FBP_PlusCrossing_21</t>
  </si>
  <si>
    <t>2050-Plus-adultpop_sparse</t>
  </si>
  <si>
    <t>2050-Plus-total_population</t>
  </si>
  <si>
    <t>2050-Plus-totpop_dense</t>
  </si>
  <si>
    <t>2050-Plus-totpop_sparse</t>
  </si>
  <si>
    <t>Output by X:/travel-model-one-master/utilities/RTP/Emissions/Off Model Calculators/CarShare.R on Thu Aug 19 17:22:25 2021</t>
  </si>
  <si>
    <t>2025_TM152_FBP_NoProject_22</t>
  </si>
  <si>
    <t>2025_TM152_FBP_Plus_22</t>
  </si>
  <si>
    <t>2030_TM152_FBP_NoProject_22</t>
  </si>
  <si>
    <t>2030_TM152_FBP_Plus_23</t>
  </si>
  <si>
    <t>2035_TM152_EIR_Alt1_06</t>
  </si>
  <si>
    <t>2035_TM152_EIR_Alt2_04</t>
  </si>
  <si>
    <t>2035_TM152_IPA_04</t>
  </si>
  <si>
    <t>2035_TM152_FBP_NoProject_24</t>
  </si>
  <si>
    <t>2035_TM152_FBP_Plus_24</t>
  </si>
  <si>
    <t>2040_TM152_FBP_NoProject_21</t>
  </si>
  <si>
    <t>2040_TM152_FBP_Plus_24</t>
  </si>
  <si>
    <t>2050_TM152_EIR_Alt1_06</t>
  </si>
  <si>
    <t>2050_TM152_EIR_Alt2_05</t>
  </si>
  <si>
    <t>2050_TM152_FBP_NoProject_24</t>
  </si>
  <si>
    <t>2050_TM152_FBP_PlusCrossing_24</t>
  </si>
  <si>
    <t>Emission Factors</t>
  </si>
  <si>
    <t>Regional CO2 running EF (grams/mi)</t>
  </si>
  <si>
    <t>g/lb conversion</t>
  </si>
  <si>
    <t>lb/ton conversion</t>
  </si>
  <si>
    <t>Regional CO2 running EF (tons/mi)</t>
  </si>
  <si>
    <t>Regional CO2 tripend EF (grams/trip)</t>
  </si>
  <si>
    <t>Regional CO2 tripend EF (tons/trip)</t>
  </si>
  <si>
    <t>Regional Urban Bus CO2 exhaust EF (grams/mi)</t>
  </si>
  <si>
    <t>Regional Urban Bus CO2 exhaust EF (tons/mi)</t>
  </si>
  <si>
    <t>Urban Buses</t>
  </si>
  <si>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</si>
  <si>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</si>
  <si>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</si>
  <si>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</si>
  <si>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</si>
  <si>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</si>
  <si>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</si>
  <si>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</si>
  <si>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</si>
  <si>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Region</t>
  </si>
  <si>
    <t>in grams per mile</t>
  </si>
  <si>
    <r>
      <t>CO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 xml:space="preserve"> Exhaust Emisison Rates</t>
    </r>
  </si>
  <si>
    <t>Population</t>
  </si>
  <si>
    <t>Daily CO2 emissions (short tons)</t>
  </si>
  <si>
    <t>NP_16</t>
  </si>
  <si>
    <t>FBP_21</t>
  </si>
  <si>
    <t>Output by X:/travel-model-one-master/utilities/RTP/Emissions/Off Model Calculators/CarShare.R on Thu Feb 01 10:43:48 2024</t>
  </si>
  <si>
    <t>2023-Base year-adultpop_dense</t>
  </si>
  <si>
    <t>Base year</t>
  </si>
  <si>
    <t>2023_TM160_IPA_42</t>
  </si>
  <si>
    <t>2023-Base year-adultpop_sparse</t>
  </si>
  <si>
    <t>2023-Base year-total_population</t>
  </si>
  <si>
    <t>2023-Base year-totpop_dense</t>
  </si>
  <si>
    <t>2023-Base year-totpop_sparse</t>
  </si>
  <si>
    <t>2025-Previous Plan-adultpop_dense</t>
  </si>
  <si>
    <t>Previous Plan</t>
  </si>
  <si>
    <t>2025-Previous Plan-adultpop_sparse</t>
  </si>
  <si>
    <t>2025-Previous Plan-total_population</t>
  </si>
  <si>
    <t>2025-Previous Plan-totpop_dense</t>
  </si>
  <si>
    <t>2025-Previous Plan-totpop_sparse</t>
  </si>
  <si>
    <t>2035-IPA-adultpop_dense</t>
  </si>
  <si>
    <t>IPA</t>
  </si>
  <si>
    <t>2035_TM160_IPA_09</t>
  </si>
  <si>
    <t>2035_TM160_IPA_09_minusModePref</t>
  </si>
  <si>
    <t>2035_TM160_IPA_09_PBA50aoc</t>
  </si>
  <si>
    <t>2035_TM160_IPA_09_PBA50ixex</t>
  </si>
  <si>
    <t>2035_TM160_IPA_09_PBA50landuse</t>
  </si>
  <si>
    <t>2035_TM160_IPA_10</t>
  </si>
  <si>
    <t>2035_TM160_IPA_10_plusEN7</t>
  </si>
  <si>
    <t>2035_TM160_IPA_11</t>
  </si>
  <si>
    <t>2035_TM160_IPA_11_network2023</t>
  </si>
  <si>
    <t>2035_TM160_IPA_12</t>
  </si>
  <si>
    <t>2035_TM160_IPA_14</t>
  </si>
  <si>
    <t>2035_TM160_IPA_15</t>
  </si>
  <si>
    <t>2035_TM160_IPA_16</t>
  </si>
  <si>
    <t>2035-IPA-adultpop_sparse</t>
  </si>
  <si>
    <t>2035-IPA-total_population</t>
  </si>
  <si>
    <t>2035-IPA-totpop_dense</t>
  </si>
  <si>
    <t>2035-IPA-totpop_sparse</t>
  </si>
  <si>
    <t>2035-Previous Plan-adultpop_dense</t>
  </si>
  <si>
    <t>2035-Previous Plan-adultpop_sparse</t>
  </si>
  <si>
    <t>2035-Previous Plan-total_population</t>
  </si>
  <si>
    <t>2035-Previous Plan-totpop_dense</t>
  </si>
  <si>
    <t>2035-Previous Plan-totpop_sparse</t>
  </si>
  <si>
    <t>EMFAC2021 v1.0.2 (in PBA50, used EMFAC2014, v1.0.7)</t>
  </si>
  <si>
    <t>All rates in grams per mile</t>
  </si>
  <si>
    <t>Provided to James and Joel by Harold on 10-26-23</t>
  </si>
  <si>
    <t xml:space="preserve">Any numbers unupdated from last cycle are highlighted in red </t>
  </si>
  <si>
    <t>DO WE NEED ANOTHER YEAR IN THIS COLUMN?</t>
  </si>
  <si>
    <t>MAY NEED TO RENAME VARIABLE NAMES IN THIS ROW</t>
  </si>
  <si>
    <t>CAN I DELETE THIS ROW AND ASSOCIATED TABLES?</t>
  </si>
  <si>
    <t>YEAR 2035</t>
  </si>
  <si>
    <r>
      <t>NO CONTROLS CO</t>
    </r>
    <r>
      <rPr>
        <b/>
        <i/>
        <u/>
        <vertAlign val="subscript"/>
        <sz val="11"/>
        <rFont val="Calibri"/>
        <family val="2"/>
      </rPr>
      <t>2</t>
    </r>
    <r>
      <rPr>
        <b/>
        <i/>
        <u/>
        <sz val="11"/>
        <rFont val="Calibri"/>
        <family val="2"/>
      </rPr>
      <t xml:space="preserve"> Exhaust &amp; Tripend Emission Rates</t>
    </r>
  </si>
  <si>
    <t>Exhaust</t>
  </si>
  <si>
    <t>Tripend</t>
  </si>
  <si>
    <t xml:space="preserve">Alameda </t>
  </si>
  <si>
    <t xml:space="preserve">Contra Costa </t>
  </si>
  <si>
    <t xml:space="preserve">Marin </t>
  </si>
  <si>
    <t xml:space="preserve">Napa </t>
  </si>
  <si>
    <t xml:space="preserve">San Francisco </t>
  </si>
  <si>
    <t xml:space="preserve">San Mateo </t>
  </si>
  <si>
    <t xml:space="preserve">Santa Clara </t>
  </si>
  <si>
    <t>Solano (SF)</t>
  </si>
  <si>
    <t>Solano (SV)</t>
  </si>
  <si>
    <t>Sonoma (NC)</t>
  </si>
  <si>
    <t>Sonoma (SF)</t>
  </si>
  <si>
    <t>Regionwide</t>
  </si>
  <si>
    <t>YEAR 2050</t>
  </si>
  <si>
    <t>IPA_02</t>
  </si>
  <si>
    <t>IPA_11</t>
  </si>
  <si>
    <t>2005_TM160_IPA_02</t>
  </si>
  <si>
    <t>IPA_15</t>
  </si>
  <si>
    <t>Min_carshare_population_density</t>
  </si>
  <si>
    <t>Participation_rate_urban_2035</t>
  </si>
  <si>
    <t>Participation_rate_suburban_2035</t>
  </si>
  <si>
    <t>Participation_rate_NP_urban_2035</t>
  </si>
  <si>
    <t>Participation_rate_NP_suburban_2035</t>
  </si>
  <si>
    <t>Participation_rate_urban_2050</t>
  </si>
  <si>
    <t>Participation_rate_suburban_2050</t>
  </si>
  <si>
    <t>Participation_rate_NP_urban_2050</t>
  </si>
  <si>
    <t>Participation_rate_NP_suburban_2050</t>
  </si>
  <si>
    <t>Daily_VMT_reduction_per_member_2035</t>
  </si>
  <si>
    <t>Daily_VMT_reduction_per_member_2050</t>
  </si>
  <si>
    <t>Daily_VMT_reduction_per_member_2035_1way</t>
  </si>
  <si>
    <t>Daily_VMT_reduction_per_member_2050_1way</t>
  </si>
  <si>
    <t>Travel_days_2035</t>
  </si>
  <si>
    <t>Travel_days_2050</t>
  </si>
  <si>
    <t>TradCarshare_AnnualVMT_2035</t>
  </si>
  <si>
    <t>TradCarshare_AnnualVMT_2050</t>
  </si>
  <si>
    <t>TradCarshare_AverageMPGshed_2035</t>
  </si>
  <si>
    <t>TradCarshare_AverageMPGshed_2050</t>
  </si>
  <si>
    <t>TradCarshare_AverageMPGcarshare_2035</t>
  </si>
  <si>
    <t>TradCarshare_AverageMPGcarshare_2050</t>
  </si>
  <si>
    <t>TradCarshare_percentEV_2035</t>
  </si>
  <si>
    <t>TradCarshare_percentEV_2050</t>
  </si>
  <si>
    <t>OneWayCarshare_AnnualVMT_2035</t>
  </si>
  <si>
    <t>OneWayCarshare_AnnualVMT_2050</t>
  </si>
  <si>
    <t>OneWayCarshare_AverageMPGshed_2035</t>
  </si>
  <si>
    <t>OneWayCarshare_AverageMPGshed_2050</t>
  </si>
  <si>
    <t>OneWayCarshare_AverageMPGcarshare_2035</t>
  </si>
  <si>
    <t>OneWayCarshare_AverageMPGcarshare_2050</t>
  </si>
  <si>
    <t>OneWayCarshare_percentEV_2035</t>
  </si>
  <si>
    <t>OneWayCarshare_percentEV_2050</t>
  </si>
  <si>
    <t>Total_pop_2035</t>
  </si>
  <si>
    <t>Total_pop_2050</t>
  </si>
  <si>
    <t>Total_pop_hidensity_2035</t>
  </si>
  <si>
    <t>Total_pop_hidensity_2050</t>
  </si>
  <si>
    <t>Total_pop_lodensity_2035</t>
  </si>
  <si>
    <t>Total_pop_lodensity_2050</t>
  </si>
  <si>
    <t>Adult_pop_hidensity_2035</t>
  </si>
  <si>
    <t>Adult_pop_hidensity_2050</t>
  </si>
  <si>
    <t>Adult_pop_lodensity_2035</t>
  </si>
  <si>
    <t>Adult_pop_lodensity_2050</t>
  </si>
  <si>
    <t>TradCarshare_members_2035</t>
  </si>
  <si>
    <t>TradCarshare_members_2050</t>
  </si>
  <si>
    <t>OneWayCarshare_members_2035</t>
  </si>
  <si>
    <t>OneWayCarshare_members_2050</t>
  </si>
  <si>
    <t>Out_daily_VMT_reduced_2035</t>
  </si>
  <si>
    <t>Out_daily_VMT_reduced_2050</t>
  </si>
  <si>
    <t>Out_daily_GHG_reduced_VMT_2035</t>
  </si>
  <si>
    <t>Out_daily_GHG_reduced_VMT_2050</t>
  </si>
  <si>
    <t>Out_daily_GHG_reduced_FE_2035</t>
  </si>
  <si>
    <t>Out_daily_GHG_reduced_FE_2050</t>
  </si>
  <si>
    <t>Out_daily_GHG_reduced_2035</t>
  </si>
  <si>
    <t>Out_daily_GHG_reduced_2050</t>
  </si>
  <si>
    <t>Out_per_capita_GHG_reduced_2035</t>
  </si>
  <si>
    <t>Out_per_capita_GHG_reduced_2050</t>
  </si>
  <si>
    <t>Baseline Run ID</t>
  </si>
  <si>
    <t>Horizon Run ID</t>
  </si>
  <si>
    <t>Sheet</t>
  </si>
  <si>
    <t>Main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</si>
</sst>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0_);_(* \(#,##0.0000\);_(* &quot;-&quot;??_);_(@_)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vertAlign val="subscript"/>
      <sz val="11"/>
      <name val="Arial"/>
      <family val="2"/>
    </font>
    <font>
      <sz val="11"/>
      <color rgb="FFFF0000"/>
      <name val="Arial"/>
      <family val="2"/>
    </font>
    <font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FF"/>
      <name val="Calibri"/>
      <family val="2"/>
    </font>
    <font>
      <b/>
      <i/>
      <u/>
      <sz val="11"/>
      <name val="Calibri"/>
      <family val="2"/>
    </font>
    <font>
      <b/>
      <i/>
      <u/>
      <vertAlign val="subscript"/>
      <sz val="11"/>
      <name val="Calibri"/>
      <family val="2"/>
    </font>
    <font>
      <sz val="11"/>
      <color rgb="FF0000FF"/>
      <name val="Calibri"/>
      <family val="2"/>
    </font>
    <font>
      <sz val="11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7"/>
      <color rgb="FF986516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164" fontId="0" fillId="0" borderId="2" xfId="1" applyNumberFormat="1" applyFont="1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1" xfId="0" applyBorder="1" applyAlignment="1">
      <alignment wrapText="1"/>
    </xf>
    <xf numFmtId="0" fontId="7" fillId="0" borderId="0" xfId="0" applyFont="1"/>
    <xf numFmtId="0" fontId="11" fillId="0" borderId="0" xfId="0" applyFont="1"/>
    <xf numFmtId="0" fontId="12" fillId="0" borderId="0" xfId="0" applyFont="1"/>
    <xf numFmtId="0" fontId="8" fillId="4" borderId="0" xfId="0" applyFont="1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9" fontId="7" fillId="4" borderId="0" xfId="0" applyNumberFormat="1" applyFont="1" applyFill="1"/>
    <xf numFmtId="0" fontId="10" fillId="4" borderId="0" xfId="0" applyFont="1" applyFill="1" applyAlignment="1">
      <alignment vertical="center"/>
    </xf>
    <xf numFmtId="9" fontId="10" fillId="4" borderId="0" xfId="0" applyNumberFormat="1" applyFont="1" applyFill="1"/>
    <xf numFmtId="164" fontId="7" fillId="4" borderId="0" xfId="1" applyNumberFormat="1" applyFont="1" applyFill="1" applyBorder="1"/>
    <xf numFmtId="43" fontId="7" fillId="4" borderId="0" xfId="1" applyFont="1" applyFill="1" applyBorder="1"/>
    <xf numFmtId="164" fontId="10" fillId="4" borderId="0" xfId="1" applyNumberFormat="1" applyFont="1" applyFill="1" applyBorder="1"/>
    <xf numFmtId="165" fontId="7" fillId="4" borderId="0" xfId="1" applyNumberFormat="1" applyFont="1" applyFill="1" applyBorder="1"/>
    <xf numFmtId="166" fontId="7" fillId="4" borderId="0" xfId="1" applyNumberFormat="1" applyFont="1" applyFill="1" applyBorder="1"/>
    <xf numFmtId="9" fontId="7" fillId="4" borderId="0" xfId="2" applyFont="1" applyFill="1" applyBorder="1"/>
    <xf numFmtId="0" fontId="7" fillId="4" borderId="0" xfId="0" applyFont="1" applyFill="1" applyAlignment="1">
      <alignment horizontal="left"/>
    </xf>
    <xf numFmtId="0" fontId="8" fillId="4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8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3" fontId="7" fillId="4" borderId="0" xfId="0" applyNumberFormat="1" applyFont="1" applyFill="1"/>
    <xf numFmtId="9" fontId="7" fillId="4" borderId="0" xfId="2" applyFont="1" applyFill="1" applyBorder="1" applyAlignment="1">
      <alignment wrapText="1"/>
    </xf>
    <xf numFmtId="10" fontId="7" fillId="4" borderId="0" xfId="2" applyNumberFormat="1" applyFont="1" applyFill="1" applyBorder="1"/>
    <xf numFmtId="0" fontId="8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left" wrapText="1" indent="1"/>
    </xf>
    <xf numFmtId="0" fontId="9" fillId="4" borderId="2" xfId="0" applyFont="1" applyFill="1" applyBorder="1" applyAlignment="1">
      <alignment horizontal="left" indent="1"/>
    </xf>
    <xf numFmtId="0" fontId="9" fillId="4" borderId="2" xfId="0" applyFont="1" applyFill="1" applyBorder="1" applyAlignment="1">
      <alignment horizontal="left" indent="2"/>
    </xf>
    <xf numFmtId="0" fontId="7" fillId="4" borderId="2" xfId="0" applyFont="1" applyFill="1" applyBorder="1" applyAlignment="1">
      <alignment horizontal="left" indent="3"/>
    </xf>
    <xf numFmtId="0" fontId="7" fillId="4" borderId="2" xfId="0" applyFont="1" applyFill="1" applyBorder="1" applyAlignment="1">
      <alignment horizontal="left" indent="1"/>
    </xf>
    <xf numFmtId="9" fontId="7" fillId="5" borderId="2" xfId="0" applyNumberFormat="1" applyFont="1" applyFill="1" applyBorder="1"/>
    <xf numFmtId="0" fontId="7" fillId="5" borderId="2" xfId="0" applyFont="1" applyFill="1" applyBorder="1"/>
    <xf numFmtId="164" fontId="7" fillId="5" borderId="2" xfId="1" applyNumberFormat="1" applyFont="1" applyFill="1" applyBorder="1"/>
    <xf numFmtId="43" fontId="7" fillId="5" borderId="2" xfId="1" applyFont="1" applyFill="1" applyBorder="1"/>
    <xf numFmtId="165" fontId="7" fillId="5" borderId="2" xfId="1" applyNumberFormat="1" applyFont="1" applyFill="1" applyBorder="1"/>
    <xf numFmtId="9" fontId="7" fillId="5" borderId="2" xfId="2" applyFont="1" applyFill="1" applyBorder="1"/>
    <xf numFmtId="0" fontId="11" fillId="4" borderId="0" xfId="0" applyFont="1" applyFill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3" fontId="7" fillId="4" borderId="2" xfId="0" applyNumberFormat="1" applyFont="1" applyFill="1" applyBorder="1"/>
    <xf numFmtId="0" fontId="15" fillId="0" borderId="0" xfId="0" applyFont="1"/>
    <xf numFmtId="0" fontId="16" fillId="0" borderId="0" xfId="0" applyFont="1"/>
    <xf numFmtId="4" fontId="15" fillId="0" borderId="0" xfId="0" applyNumberFormat="1" applyFont="1"/>
    <xf numFmtId="4" fontId="16" fillId="0" borderId="0" xfId="0" applyNumberFormat="1" applyFont="1"/>
    <xf numFmtId="0" fontId="9" fillId="3" borderId="3" xfId="0" applyFont="1" applyFill="1" applyBorder="1"/>
    <xf numFmtId="0" fontId="9" fillId="3" borderId="4" xfId="0" applyFont="1" applyFill="1" applyBorder="1"/>
    <xf numFmtId="0" fontId="9" fillId="3" borderId="5" xfId="0" applyFont="1" applyFill="1" applyBorder="1"/>
    <xf numFmtId="0" fontId="8" fillId="7" borderId="0" xfId="0" applyFont="1" applyFill="1"/>
    <xf numFmtId="0" fontId="7" fillId="7" borderId="0" xfId="0" applyFont="1" applyFill="1"/>
    <xf numFmtId="0" fontId="13" fillId="7" borderId="0" xfId="0" applyFont="1" applyFill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0" fontId="14" fillId="6" borderId="0" xfId="0" applyFont="1" applyFill="1"/>
    <xf numFmtId="0" fontId="20" fillId="6" borderId="0" xfId="0" applyFont="1" applyFill="1"/>
    <xf numFmtId="43" fontId="7" fillId="4" borderId="2" xfId="1" applyFont="1" applyFill="1" applyBorder="1"/>
    <xf numFmtId="166" fontId="7" fillId="4" borderId="2" xfId="1" applyNumberFormat="1" applyFont="1" applyFill="1" applyBorder="1"/>
    <xf numFmtId="9" fontId="7" fillId="4" borderId="2" xfId="2" applyFont="1" applyFill="1" applyBorder="1"/>
    <xf numFmtId="9" fontId="10" fillId="4" borderId="2" xfId="0" applyNumberFormat="1" applyFont="1" applyFill="1" applyBorder="1"/>
    <xf numFmtId="3" fontId="21" fillId="4" borderId="0" xfId="0" applyNumberFormat="1" applyFont="1" applyFill="1"/>
    <xf numFmtId="0" fontId="22" fillId="4" borderId="2" xfId="0" applyFont="1" applyFill="1" applyBorder="1" applyAlignment="1">
      <alignment horizontal="left" indent="1"/>
    </xf>
    <xf numFmtId="10" fontId="22" fillId="4" borderId="2" xfId="2" applyNumberFormat="1" applyFont="1" applyFill="1" applyBorder="1"/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horizontal="right" vertical="center"/>
    </xf>
    <xf numFmtId="0" fontId="8" fillId="4" borderId="6" xfId="0" applyFont="1" applyFill="1" applyBorder="1" applyAlignment="1">
      <alignment horizontal="center"/>
    </xf>
    <xf numFmtId="0" fontId="7" fillId="4" borderId="6" xfId="0" applyFont="1" applyFill="1" applyBorder="1"/>
    <xf numFmtId="3" fontId="7" fillId="4" borderId="6" xfId="0" applyNumberFormat="1" applyFont="1" applyFill="1" applyBorder="1"/>
    <xf numFmtId="0" fontId="8" fillId="4" borderId="6" xfId="0" applyFont="1" applyFill="1" applyBorder="1"/>
    <xf numFmtId="0" fontId="11" fillId="2" borderId="0" xfId="0" applyFont="1" applyFill="1"/>
    <xf numFmtId="164" fontId="11" fillId="5" borderId="2" xfId="1" applyNumberFormat="1" applyFont="1" applyFill="1" applyBorder="1"/>
    <xf numFmtId="0" fontId="5" fillId="8" borderId="6" xfId="0" applyFont="1" applyFill="1" applyBorder="1"/>
    <xf numFmtId="0" fontId="23" fillId="8" borderId="6" xfId="0" applyFont="1" applyFill="1" applyBorder="1"/>
    <xf numFmtId="0" fontId="5" fillId="8" borderId="6" xfId="0" applyFont="1" applyFill="1" applyBorder="1" applyAlignment="1">
      <alignment wrapText="1"/>
    </xf>
    <xf numFmtId="0" fontId="6" fillId="8" borderId="6" xfId="0" applyFont="1" applyFill="1" applyBorder="1"/>
    <xf numFmtId="3" fontId="7" fillId="2" borderId="2" xfId="0" applyNumberFormat="1" applyFont="1" applyFill="1" applyBorder="1"/>
    <xf numFmtId="0" fontId="24" fillId="2" borderId="0" xfId="0" applyFont="1" applyFill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1" fontId="26" fillId="0" borderId="0" xfId="0" applyNumberFormat="1" applyFont="1"/>
    <xf numFmtId="4" fontId="27" fillId="0" borderId="0" xfId="0" applyNumberFormat="1" applyFont="1"/>
    <xf numFmtId="0" fontId="30" fillId="0" borderId="0" xfId="0" applyFont="1"/>
    <xf numFmtId="0" fontId="31" fillId="0" borderId="0" xfId="0" applyFont="1"/>
    <xf numFmtId="0" fontId="17" fillId="0" borderId="0" xfId="0" applyFont="1"/>
    <xf numFmtId="0" fontId="33" fillId="0" borderId="0" xfId="0" applyFont="1"/>
    <xf numFmtId="0" fontId="34" fillId="0" borderId="0" xfId="0" applyFont="1"/>
    <xf numFmtId="0" fontId="19" fillId="0" borderId="0" xfId="0" applyFont="1"/>
    <xf numFmtId="0" fontId="35" fillId="0" borderId="0" xfId="0" applyFont="1" applyAlignment="1">
      <alignment horizontal="center" vertical="center"/>
    </xf>
    <xf numFmtId="3" fontId="36" fillId="0" borderId="0" xfId="0" applyNumberFormat="1" applyFont="1" applyAlignment="1">
      <alignment horizontal="right" vertical="center"/>
    </xf>
    <xf numFmtId="0" fontId="37" fillId="0" borderId="0" xfId="0" applyFont="1"/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wrapText="1"/>
    </xf>
    <xf numFmtId="0" fontId="16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4472C4"/>
      <color rgb="FF9BC2E6"/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P141"/>
  <sheetViews>
    <sheetView topLeftCell="A13" zoomScaleNormal="100" workbookViewId="0">
      <selection activeCell="A30" sqref="A30"/>
    </sheetView>
  </sheetViews>
  <sheetFormatPr defaultColWidth="9.28515625" defaultRowHeight="12.75" x14ac:dyDescent="0.2"/>
  <cols>
    <col min="1" max="1" width="60.42578125" style="26" customWidth="1"/>
    <col min="2" max="4" width="12.5703125" style="14" customWidth="1"/>
    <col min="5" max="5" width="13.5703125" style="14" customWidth="1"/>
    <col min="6" max="6" width="90.28515625" style="14" customWidth="1"/>
    <col min="7" max="7" width="12.42578125" style="14" customWidth="1"/>
    <col min="8" max="8" width="12.28515625" style="14" customWidth="1"/>
    <col min="9" max="9" width="12.42578125" style="14" customWidth="1"/>
    <col min="10" max="10" width="29.5703125" style="14" customWidth="1"/>
    <col min="11" max="11" width="10.42578125" style="14" customWidth="1"/>
    <col min="12" max="12" width="11.42578125" style="14" customWidth="1"/>
    <col min="13" max="14" width="12.5703125" style="14" customWidth="1"/>
    <col min="15" max="16384" width="9.28515625" style="14"/>
  </cols>
  <sheetData>
    <row r="1" spans="1:13" s="57" customFormat="1" ht="27.6" customHeight="1" x14ac:dyDescent="0.2">
      <c r="A1" s="58" t="s">
        <v>0</v>
      </c>
      <c r="B1" s="56"/>
      <c r="C1" s="56"/>
      <c r="D1" s="56"/>
      <c r="E1" s="56"/>
    </row>
    <row r="2" spans="1:13" x14ac:dyDescent="0.2">
      <c r="A2" s="59" t="s">
        <v>1</v>
      </c>
      <c r="B2" s="60"/>
      <c r="C2" s="60"/>
      <c r="D2" s="60"/>
      <c r="E2" s="60"/>
      <c r="F2" s="61"/>
    </row>
    <row r="3" spans="1:13" x14ac:dyDescent="0.2">
      <c r="A3" s="34" t="s">
        <v>2</v>
      </c>
      <c r="B3" s="101" t="s">
        <v>3</v>
      </c>
      <c r="C3" s="102"/>
      <c r="D3" s="103"/>
      <c r="E3" s="15"/>
      <c r="F3" s="82" t="s">
        <v>4</v>
      </c>
    </row>
    <row r="4" spans="1:13" x14ac:dyDescent="0.2">
      <c r="A4" s="53" t="s">
        <v>5</v>
      </c>
      <c r="B4" s="54"/>
      <c r="C4" s="54"/>
      <c r="D4" s="55"/>
      <c r="E4" s="16"/>
      <c r="F4" s="79" t="s">
        <v>6</v>
      </c>
    </row>
    <row r="5" spans="1:13" ht="25.5" x14ac:dyDescent="0.2">
      <c r="A5" s="35" t="s">
        <v>7</v>
      </c>
      <c r="B5" s="41">
        <v>10</v>
      </c>
      <c r="C5" s="104" t="s">
        <v>8</v>
      </c>
      <c r="D5" s="104"/>
      <c r="E5" s="46"/>
      <c r="F5" s="79" t="s">
        <v>9</v>
      </c>
    </row>
    <row r="6" spans="1:13" x14ac:dyDescent="0.2">
      <c r="A6" s="53" t="s">
        <v>10</v>
      </c>
      <c r="B6" s="54"/>
      <c r="C6" s="54"/>
      <c r="D6" s="55"/>
      <c r="E6" s="16"/>
      <c r="F6" s="79" t="s">
        <v>6</v>
      </c>
    </row>
    <row r="7" spans="1:13" x14ac:dyDescent="0.2">
      <c r="A7" s="37"/>
      <c r="B7" s="34"/>
      <c r="C7" s="34">
        <v>2035</v>
      </c>
      <c r="D7" s="34">
        <v>2050</v>
      </c>
      <c r="E7" s="15"/>
      <c r="F7" s="79" t="s">
        <v>6</v>
      </c>
    </row>
    <row r="8" spans="1:13" x14ac:dyDescent="0.2">
      <c r="A8" s="38" t="s">
        <v>11</v>
      </c>
      <c r="B8" s="40"/>
      <c r="C8" s="40">
        <v>0.14000000000000001</v>
      </c>
      <c r="D8" s="40">
        <v>0.14000000000000001</v>
      </c>
      <c r="E8" s="17"/>
      <c r="F8" s="79" t="s">
        <v>12</v>
      </c>
    </row>
    <row r="9" spans="1:13" x14ac:dyDescent="0.2">
      <c r="A9" s="38" t="s">
        <v>13</v>
      </c>
      <c r="B9" s="40"/>
      <c r="C9" s="40">
        <v>0.03</v>
      </c>
      <c r="D9" s="40">
        <v>0.03</v>
      </c>
      <c r="E9" s="17"/>
      <c r="F9" s="80" t="s">
        <v>14</v>
      </c>
    </row>
    <row r="10" spans="1:13" x14ac:dyDescent="0.2">
      <c r="A10" s="38" t="s">
        <v>15</v>
      </c>
      <c r="B10" s="40"/>
      <c r="C10" s="40">
        <v>0.08</v>
      </c>
      <c r="D10" s="40">
        <v>0.08</v>
      </c>
      <c r="E10" s="17"/>
      <c r="F10" s="80" t="s">
        <v>16</v>
      </c>
      <c r="G10" s="18"/>
      <c r="H10" s="18"/>
      <c r="I10" s="18"/>
      <c r="J10" s="18"/>
      <c r="K10" s="18"/>
      <c r="L10" s="18"/>
      <c r="M10" s="18"/>
    </row>
    <row r="11" spans="1:13" x14ac:dyDescent="0.2">
      <c r="A11" s="38" t="s">
        <v>17</v>
      </c>
      <c r="B11" s="40"/>
      <c r="C11" s="40">
        <v>0</v>
      </c>
      <c r="D11" s="40">
        <v>0</v>
      </c>
      <c r="E11" s="17"/>
      <c r="F11" s="80" t="s">
        <v>16</v>
      </c>
      <c r="G11" s="18"/>
      <c r="H11" s="18"/>
      <c r="I11" s="18"/>
      <c r="J11" s="18"/>
      <c r="K11" s="18"/>
      <c r="L11" s="18"/>
      <c r="M11" s="18"/>
    </row>
    <row r="12" spans="1:13" x14ac:dyDescent="0.2">
      <c r="A12" s="36" t="s">
        <v>18</v>
      </c>
      <c r="B12" s="65"/>
      <c r="C12" s="65">
        <v>0.2</v>
      </c>
      <c r="D12" s="65">
        <v>0.25</v>
      </c>
      <c r="E12" s="19"/>
      <c r="F12" s="80" t="s">
        <v>19</v>
      </c>
    </row>
    <row r="13" spans="1:13" x14ac:dyDescent="0.2">
      <c r="A13" s="53" t="s">
        <v>20</v>
      </c>
      <c r="B13" s="54"/>
      <c r="C13" s="54"/>
      <c r="D13" s="55"/>
      <c r="E13" s="16"/>
      <c r="F13" s="79" t="s">
        <v>6</v>
      </c>
    </row>
    <row r="14" spans="1:13" x14ac:dyDescent="0.2">
      <c r="A14" s="39" t="s">
        <v>21</v>
      </c>
      <c r="B14" s="42"/>
      <c r="C14" s="42">
        <v>7</v>
      </c>
      <c r="D14" s="42">
        <v>7</v>
      </c>
      <c r="E14" s="20"/>
      <c r="F14" s="79" t="s">
        <v>22</v>
      </c>
    </row>
    <row r="15" spans="1:13" x14ac:dyDescent="0.2">
      <c r="A15" s="39" t="s">
        <v>23</v>
      </c>
      <c r="B15" s="43"/>
      <c r="C15" s="43">
        <v>1.07</v>
      </c>
      <c r="D15" s="43">
        <v>1.07</v>
      </c>
      <c r="E15" s="21"/>
      <c r="F15" s="79" t="s">
        <v>24</v>
      </c>
    </row>
    <row r="16" spans="1:13" x14ac:dyDescent="0.2">
      <c r="A16" s="39" t="s">
        <v>25</v>
      </c>
      <c r="B16" s="78">
        <v>347</v>
      </c>
      <c r="C16" s="78">
        <v>347</v>
      </c>
      <c r="D16" s="78">
        <v>347</v>
      </c>
      <c r="E16" s="22"/>
      <c r="F16" s="79" t="s">
        <v>26</v>
      </c>
    </row>
    <row r="17" spans="1:6" x14ac:dyDescent="0.2">
      <c r="A17" s="53" t="s">
        <v>27</v>
      </c>
      <c r="B17" s="54"/>
      <c r="C17" s="54"/>
      <c r="D17" s="55"/>
      <c r="E17" s="16"/>
      <c r="F17" s="79" t="s">
        <v>6</v>
      </c>
    </row>
    <row r="18" spans="1:6" x14ac:dyDescent="0.2">
      <c r="A18" s="39" t="s">
        <v>28</v>
      </c>
      <c r="B18" s="42"/>
      <c r="C18" s="42">
        <v>625</v>
      </c>
      <c r="D18" s="42">
        <v>625</v>
      </c>
      <c r="E18" s="20"/>
      <c r="F18" s="79" t="s">
        <v>29</v>
      </c>
    </row>
    <row r="19" spans="1:6" x14ac:dyDescent="0.2">
      <c r="A19" s="39" t="s">
        <v>30</v>
      </c>
      <c r="B19" s="62">
        <f>B18/B16</f>
        <v>0</v>
      </c>
      <c r="C19" s="62">
        <f t="shared" ref="C19:D19" si="0">C18/C16</f>
        <v>1.8011527377521614</v>
      </c>
      <c r="D19" s="62">
        <f t="shared" si="0"/>
        <v>1.8011527377521614</v>
      </c>
      <c r="E19" s="21"/>
      <c r="F19" s="79" t="s">
        <v>6</v>
      </c>
    </row>
    <row r="20" spans="1:6" x14ac:dyDescent="0.2">
      <c r="A20" s="39" t="s">
        <v>31</v>
      </c>
      <c r="B20" s="44"/>
      <c r="C20" s="44">
        <v>31.24</v>
      </c>
      <c r="D20" s="44">
        <v>32.93</v>
      </c>
      <c r="E20" s="23"/>
      <c r="F20" s="81" t="s">
        <v>32</v>
      </c>
    </row>
    <row r="21" spans="1:6" x14ac:dyDescent="0.2">
      <c r="A21" s="39" t="s">
        <v>33</v>
      </c>
      <c r="B21" s="63" t="e">
        <f>1/B20</f>
        <v>#DIV/0!</v>
      </c>
      <c r="C21" s="63">
        <f>1/C20</f>
        <v>3.2010243277848911E-2</v>
      </c>
      <c r="D21" s="63">
        <f>1/D20</f>
        <v>3.0367446097783177E-2</v>
      </c>
      <c r="E21" s="24"/>
      <c r="F21" s="79" t="s">
        <v>6</v>
      </c>
    </row>
    <row r="22" spans="1:6" x14ac:dyDescent="0.2">
      <c r="A22" s="39" t="s">
        <v>34</v>
      </c>
      <c r="B22" s="44"/>
      <c r="C22" s="44">
        <v>31.2</v>
      </c>
      <c r="D22" s="44">
        <v>32.93</v>
      </c>
      <c r="E22" s="23"/>
      <c r="F22" s="79" t="s">
        <v>35</v>
      </c>
    </row>
    <row r="23" spans="1:6" x14ac:dyDescent="0.2">
      <c r="A23" s="39" t="s">
        <v>36</v>
      </c>
      <c r="B23" s="63" t="e">
        <f>1/B22</f>
        <v>#DIV/0!</v>
      </c>
      <c r="C23" s="63">
        <f>1/C22</f>
        <v>3.2051282051282055E-2</v>
      </c>
      <c r="D23" s="63">
        <f>1/D22</f>
        <v>3.0367446097783177E-2</v>
      </c>
      <c r="E23" s="24"/>
      <c r="F23" s="79" t="s">
        <v>6</v>
      </c>
    </row>
    <row r="24" spans="1:6" ht="25.5" x14ac:dyDescent="0.2">
      <c r="A24" s="39" t="s">
        <v>37</v>
      </c>
      <c r="B24" s="45"/>
      <c r="C24" s="45">
        <v>1</v>
      </c>
      <c r="D24" s="45">
        <v>1</v>
      </c>
      <c r="E24" s="25"/>
      <c r="F24" s="81" t="s">
        <v>38</v>
      </c>
    </row>
    <row r="25" spans="1:6" x14ac:dyDescent="0.2">
      <c r="A25" s="39" t="s">
        <v>39</v>
      </c>
      <c r="B25" s="64" t="e">
        <f>(1-B24)*(B21-B23)/B21+B24*(B21-0)/B21</f>
        <v>#DIV/0!</v>
      </c>
      <c r="C25" s="64">
        <f>(1-C24)*(C21-C23)/C21+C24*(C21-0)/C21</f>
        <v>1</v>
      </c>
      <c r="D25" s="64">
        <f>(1-D24)*(D21-D23)/D21+D24*(D21-0)/D21</f>
        <v>1</v>
      </c>
      <c r="E25" s="25"/>
      <c r="F25" s="79" t="s">
        <v>6</v>
      </c>
    </row>
    <row r="26" spans="1:6" x14ac:dyDescent="0.2">
      <c r="A26" s="53" t="s">
        <v>40</v>
      </c>
      <c r="B26" s="54"/>
      <c r="C26" s="54"/>
      <c r="D26" s="55"/>
      <c r="E26" s="16"/>
      <c r="F26" s="79" t="s">
        <v>6</v>
      </c>
    </row>
    <row r="27" spans="1:6" x14ac:dyDescent="0.2">
      <c r="A27" s="39" t="s">
        <v>28</v>
      </c>
      <c r="B27" s="42"/>
      <c r="C27" s="42">
        <f>Research!$H$7</f>
        <v>104.46586345381526</v>
      </c>
      <c r="D27" s="42">
        <f>Research!$H$7</f>
        <v>104.46586345381526</v>
      </c>
      <c r="E27" s="20"/>
      <c r="F27" s="79" t="s">
        <v>41</v>
      </c>
    </row>
    <row r="28" spans="1:6" x14ac:dyDescent="0.2">
      <c r="A28" s="39" t="s">
        <v>30</v>
      </c>
      <c r="B28" s="62">
        <f>B27/B16</f>
        <v>0</v>
      </c>
      <c r="C28" s="62">
        <f>C27/C16</f>
        <v>0.30105436153837251</v>
      </c>
      <c r="D28" s="62">
        <f>D27/D16</f>
        <v>0.30105436153837251</v>
      </c>
      <c r="E28" s="21"/>
      <c r="F28" s="79" t="s">
        <v>6</v>
      </c>
    </row>
    <row r="29" spans="1:6" x14ac:dyDescent="0.2">
      <c r="A29" s="39" t="s">
        <v>31</v>
      </c>
      <c r="B29" s="44"/>
      <c r="C29" s="44">
        <v>31.2</v>
      </c>
      <c r="D29" s="44">
        <v>32.93</v>
      </c>
      <c r="E29" s="23"/>
      <c r="F29" s="81" t="s">
        <v>32</v>
      </c>
    </row>
    <row r="30" spans="1:6" x14ac:dyDescent="0.2">
      <c r="A30" s="39" t="s">
        <v>33</v>
      </c>
      <c r="B30" s="63" t="e">
        <f>1/B29</f>
        <v>#DIV/0!</v>
      </c>
      <c r="C30" s="63">
        <f>1/C29</f>
        <v>3.2051282051282055E-2</v>
      </c>
      <c r="D30" s="63">
        <f>1/D29</f>
        <v>3.0367446097783177E-2</v>
      </c>
      <c r="E30" s="24"/>
      <c r="F30" s="79" t="s">
        <v>6</v>
      </c>
    </row>
    <row r="31" spans="1:6" x14ac:dyDescent="0.2">
      <c r="A31" s="39" t="s">
        <v>34</v>
      </c>
      <c r="B31" s="44"/>
      <c r="C31" s="44">
        <v>52</v>
      </c>
      <c r="D31" s="44">
        <v>52</v>
      </c>
      <c r="E31" s="23"/>
      <c r="F31" s="79" t="s">
        <v>42</v>
      </c>
    </row>
    <row r="32" spans="1:6" x14ac:dyDescent="0.2">
      <c r="A32" s="39" t="s">
        <v>36</v>
      </c>
      <c r="B32" s="63" t="e">
        <f>1/B31</f>
        <v>#DIV/0!</v>
      </c>
      <c r="C32" s="63">
        <f>1/C31</f>
        <v>1.9230769230769232E-2</v>
      </c>
      <c r="D32" s="63">
        <f>1/D31</f>
        <v>1.9230769230769232E-2</v>
      </c>
      <c r="E32" s="24"/>
      <c r="F32" s="79" t="s">
        <v>6</v>
      </c>
    </row>
    <row r="33" spans="1:16" x14ac:dyDescent="0.2">
      <c r="A33" s="39" t="s">
        <v>43</v>
      </c>
      <c r="B33" s="45"/>
      <c r="C33" s="45">
        <v>1</v>
      </c>
      <c r="D33" s="45">
        <v>1</v>
      </c>
      <c r="E33" s="25"/>
      <c r="F33" s="79" t="s">
        <v>44</v>
      </c>
    </row>
    <row r="34" spans="1:16" x14ac:dyDescent="0.2">
      <c r="A34" s="39" t="s">
        <v>45</v>
      </c>
      <c r="B34" s="64" t="e">
        <f>(1-B33)*(B30-B32)/B30+B33*(B30-0)/B30</f>
        <v>#DIV/0!</v>
      </c>
      <c r="C34" s="64">
        <f>(1-C33)*(C30-C32)/C30+C33*(C30-0)/C30</f>
        <v>1</v>
      </c>
      <c r="D34" s="64">
        <f t="shared" ref="D34" si="1">(1-D33)*(D30-D32)/D30+D33*(D30-0)/D30</f>
        <v>1</v>
      </c>
      <c r="E34" s="25"/>
      <c r="F34" s="79" t="s">
        <v>6</v>
      </c>
    </row>
    <row r="35" spans="1:16" x14ac:dyDescent="0.2">
      <c r="G35" s="13"/>
      <c r="H35" s="13"/>
    </row>
    <row r="36" spans="1:16" x14ac:dyDescent="0.2">
      <c r="A36" s="59" t="s">
        <v>357</v>
      </c>
      <c r="B36" s="60" t="s">
        <v>46</v>
      </c>
      <c r="C36" s="60" t="s">
        <v>407</v>
      </c>
      <c r="D36" s="60" t="s">
        <v>47</v>
      </c>
      <c r="E36" s="60"/>
      <c r="F36" s="61"/>
      <c r="G36" s="13"/>
      <c r="H36" s="13"/>
    </row>
    <row r="37" spans="1:16" s="30" customFormat="1" x14ac:dyDescent="0.2">
      <c r="A37" s="47" t="s">
        <v>2</v>
      </c>
      <c r="B37" s="47">
        <f>B$7</f>
        <v>0</v>
      </c>
      <c r="C37" s="47">
        <f t="shared" ref="C37:D37" si="2">C$7</f>
        <v>2035</v>
      </c>
      <c r="D37" s="47">
        <f t="shared" si="2"/>
        <v>2050</v>
      </c>
      <c r="E37" s="28"/>
      <c r="F37" s="73" t="s">
        <v>4</v>
      </c>
      <c r="G37" s="29"/>
      <c r="H37" s="29"/>
    </row>
    <row r="38" spans="1:16" x14ac:dyDescent="0.2">
      <c r="A38" s="53" t="s">
        <v>48</v>
      </c>
      <c r="B38" s="54"/>
      <c r="C38" s="54"/>
      <c r="D38" s="55"/>
      <c r="E38" s="66" t="s">
        <v>49</v>
      </c>
      <c r="F38" s="74"/>
      <c r="G38" s="13"/>
      <c r="H38" s="13"/>
    </row>
    <row r="39" spans="1:16" x14ac:dyDescent="0.2">
      <c r="A39" s="39" t="s">
        <v>50</v>
      </c>
      <c r="B39" s="48" t="e" cm="1">
        <f t="array" ref="B39">INDEX('Model Data'!$F:$F,MATCH(1,(CONCATENATE(B37,"_TM152_",B36)='Model Data'!$D:$D)*($E39='Model Data'!$E:$E),0))</f>
        <v>#N/A</v>
      </c>
      <c r="C39" s="48" cm="1">
        <f t="array" ref="C39">INDEX('Model Data'!$F:$F,MATCH(1,(CONCATENATE(C37,"_TM160_",C36)='Model Data'!$D:$D)*($E39='Model Data'!$E:$E),0))</f>
        <v>8476332</v>
      </c>
      <c r="D39" s="48" cm="1">
        <f t="array" ref="D39">INDEX('Model Data'!$F:$F,MATCH(1,(CONCATENATE(D37,"_TM152_",D36)='Model Data'!$D:$D)*($E39='Model Data'!$E:$E),0))</f>
        <v>10325405</v>
      </c>
      <c r="E39" s="66" t="s">
        <v>51</v>
      </c>
      <c r="F39" s="75"/>
    </row>
    <row r="40" spans="1:16" x14ac:dyDescent="0.2">
      <c r="A40" s="39" t="s">
        <v>52</v>
      </c>
      <c r="B40" s="48" t="e" cm="1">
        <f t="array" ref="B40">INDEX('Model Data'!$F:$F,MATCH(1,(CONCATENATE(B37,"_TM152_",B36)='Model Data'!$D:$D)*($E40='Model Data'!$E:$E),0))</f>
        <v>#N/A</v>
      </c>
      <c r="C40" s="48" cm="1">
        <f t="array" ref="C40">INDEX('Model Data'!$F:$F,MATCH(1,(CONCATENATE(C37,"_TM160_",C36)='Model Data'!$D:$D)*($E40='Model Data'!$E:$E),0))</f>
        <v>7001976</v>
      </c>
      <c r="D40" s="48" cm="1">
        <f t="array" ref="D40">INDEX('Model Data'!$F:$F,MATCH(1,(CONCATENATE(D37,"_TM152_",D36)='Model Data'!$D:$D)*($E40='Model Data'!$E:$E),0))</f>
        <v>8931982</v>
      </c>
      <c r="E40" s="66" t="s">
        <v>53</v>
      </c>
      <c r="F40" s="75"/>
    </row>
    <row r="41" spans="1:16" x14ac:dyDescent="0.2">
      <c r="A41" s="39" t="s">
        <v>54</v>
      </c>
      <c r="B41" s="48" t="e" cm="1">
        <f t="array" ref="B41">INDEX('Model Data'!$F:$F,MATCH(1,(CONCATENATE(B37,"_TM152_",B36)='Model Data'!$D:$D)*($E41='Model Data'!$E:$E),0))</f>
        <v>#N/A</v>
      </c>
      <c r="C41" s="48" cm="1">
        <f t="array" ref="C41">INDEX('Model Data'!$F:$F,MATCH(1,(CONCATENATE(C37,"_TM160_",C36)='Model Data'!$D:$D)*($E41='Model Data'!$E:$E),0))</f>
        <v>1474356</v>
      </c>
      <c r="D41" s="48" cm="1">
        <f t="array" ref="D41">INDEX('Model Data'!$F:$F,MATCH(1,(CONCATENATE(D37,"_TM152_",D36)='Model Data'!$D:$D)*($E41='Model Data'!$E:$E),0))</f>
        <v>1393423</v>
      </c>
      <c r="E41" s="66" t="s">
        <v>55</v>
      </c>
      <c r="F41" s="75"/>
      <c r="G41" s="31"/>
    </row>
    <row r="42" spans="1:16" x14ac:dyDescent="0.2">
      <c r="A42" s="39" t="s">
        <v>56</v>
      </c>
      <c r="B42" s="48" t="e" cm="1">
        <f t="array" ref="B42">INDEX('Model Data'!$F:$F,MATCH(1,(CONCATENATE(B37,"_TM152_",B36)='Model Data'!$D:$D)*($E42='Model Data'!$E:$E),0))</f>
        <v>#N/A</v>
      </c>
      <c r="C42" s="48" cm="1">
        <f t="array" ref="C42">INDEX('Model Data'!$F:$F,MATCH(1,(CONCATENATE(C37,"_TM160_",C36)='Model Data'!$D:$D)*($E42='Model Data'!$E:$E),0))</f>
        <v>4182713</v>
      </c>
      <c r="D42" s="48" cm="1">
        <f t="array" ref="D42">INDEX('Model Data'!$F:$F,MATCH(1,(CONCATENATE(D37,"_TM152_",D36)='Model Data'!$D:$D)*($E42='Model Data'!$E:$E),0))</f>
        <v>5231149</v>
      </c>
      <c r="E42" s="66" t="s">
        <v>57</v>
      </c>
      <c r="F42" s="75"/>
      <c r="G42" s="31"/>
    </row>
    <row r="43" spans="1:16" x14ac:dyDescent="0.2">
      <c r="A43" s="39" t="s">
        <v>58</v>
      </c>
      <c r="B43" s="48" t="e" cm="1">
        <f t="array" ref="B43">INDEX('Model Data'!$F:$F,MATCH(1,(CONCATENATE(B37,"_TM152_",B36)='Model Data'!$D:$D)*($E43='Model Data'!$E:$E),0))</f>
        <v>#N/A</v>
      </c>
      <c r="C43" s="48" cm="1">
        <f t="array" ref="C43">INDEX('Model Data'!$F:$F,MATCH(1,(CONCATENATE(C37,"_TM160_",C36)='Model Data'!$D:$D)*($E43='Model Data'!$E:$E),0))</f>
        <v>817834</v>
      </c>
      <c r="D43" s="48" cm="1">
        <f t="array" ref="D43">INDEX('Model Data'!$F:$F,MATCH(1,(CONCATENATE(D37,"_TM152_",D36)='Model Data'!$D:$D)*($E43='Model Data'!$E:$E),0))</f>
        <v>751547</v>
      </c>
      <c r="E43" s="66" t="s">
        <v>59</v>
      </c>
      <c r="F43" s="75"/>
      <c r="J43" s="25"/>
    </row>
    <row r="44" spans="1:16" x14ac:dyDescent="0.2">
      <c r="A44" s="39" t="s">
        <v>60</v>
      </c>
      <c r="B44" s="48" t="e">
        <f>(B42*B$8+B43*B$9)*(1-B$12)</f>
        <v>#N/A</v>
      </c>
      <c r="C44" s="48">
        <f t="shared" ref="C44:D44" si="3">(C42*C$8+C43*C$9)*(1-C$12)</f>
        <v>488091.87200000009</v>
      </c>
      <c r="D44" s="48">
        <f t="shared" si="3"/>
        <v>566180.45250000013</v>
      </c>
      <c r="E44" s="31"/>
      <c r="F44" s="75"/>
      <c r="J44" s="25"/>
    </row>
    <row r="45" spans="1:16" x14ac:dyDescent="0.2">
      <c r="A45" s="39" t="s">
        <v>61</v>
      </c>
      <c r="B45" s="48" t="e">
        <f>(B42*B$8+B43*B$9)*B$12</f>
        <v>#N/A</v>
      </c>
      <c r="C45" s="48">
        <f>(C42*C$8+C43*C$9)*C$12</f>
        <v>122022.96800000002</v>
      </c>
      <c r="D45" s="48">
        <f>(D42*D$8+D43*D$9)*D$12</f>
        <v>188726.81750000003</v>
      </c>
      <c r="E45" s="31"/>
      <c r="F45" s="75"/>
      <c r="J45" s="32"/>
      <c r="L45" s="30"/>
      <c r="M45" s="30"/>
      <c r="N45" s="30"/>
      <c r="O45" s="30"/>
      <c r="P45" s="30"/>
    </row>
    <row r="46" spans="1:16" x14ac:dyDescent="0.2">
      <c r="A46" s="53" t="s">
        <v>62</v>
      </c>
      <c r="B46" s="54" t="s">
        <v>63</v>
      </c>
      <c r="C46" s="54"/>
      <c r="D46" s="55"/>
      <c r="E46" s="13"/>
      <c r="F46" s="76" t="s">
        <v>63</v>
      </c>
    </row>
    <row r="47" spans="1:16" x14ac:dyDescent="0.2">
      <c r="A47" s="39" t="s">
        <v>64</v>
      </c>
      <c r="B47" s="48" t="e">
        <f>(B44*B$14+B45*B$15)</f>
        <v>#N/A</v>
      </c>
      <c r="C47" s="48">
        <f>(C44*C$14+C45*C$15)</f>
        <v>3547207.6797600007</v>
      </c>
      <c r="D47" s="48">
        <f>(D44*D$14+D45*D$15)</f>
        <v>4165200.8622250007</v>
      </c>
      <c r="E47" s="31"/>
      <c r="F47" s="74"/>
    </row>
    <row r="48" spans="1:16" x14ac:dyDescent="0.2">
      <c r="A48" s="39" t="s">
        <v>65</v>
      </c>
      <c r="B48" s="48" t="e">
        <f>B47*INDEX('Emission Factors'!$6:$6,,MATCH(B37,'Emission Factors'!$2:$2,0))</f>
        <v>#N/A</v>
      </c>
      <c r="C48" s="48">
        <f>C47*INDEX('Emission Factors'!$6:$6,,MATCH(C37,'Emission Factors'!$2:$2,0))</f>
        <v>1365.6749567076001</v>
      </c>
      <c r="D48" s="48">
        <f>D47*INDEX('Emission Factors'!$6:$6,,MATCH(D37,'Emission Factors'!$2:$2,0))</f>
        <v>1611.9327336810752</v>
      </c>
      <c r="E48" s="31"/>
      <c r="F48" s="74"/>
    </row>
    <row r="49" spans="1:16" ht="25.5" x14ac:dyDescent="0.2">
      <c r="A49" s="35" t="s">
        <v>66</v>
      </c>
      <c r="B49" s="48" t="e">
        <f>(B44*B$19*B$25+B45*B$28*B$34)*INDEX('Emission Factors'!$6:$6,,MATCH(B37,'Emission Factors'!$2:$2,0))</f>
        <v>#N/A</v>
      </c>
      <c r="C49" s="48">
        <f>(C44*C$19*C$25+C45*C$28*C$34)*INDEX('Emission Factors'!$6:$6,,MATCH(C37,'Emission Factors'!$2:$2,0))</f>
        <v>352.6074699268795</v>
      </c>
      <c r="D49" s="48">
        <f>(D44*D$19*D$25+D45*D$28*D$34)*INDEX('Emission Factors'!$6:$6,,MATCH(D37,'Emission Factors'!$2:$2,0))</f>
        <v>416.64207290471876</v>
      </c>
      <c r="E49" s="31"/>
      <c r="F49" s="74"/>
    </row>
    <row r="50" spans="1:16" x14ac:dyDescent="0.2">
      <c r="A50" s="35" t="s">
        <v>67</v>
      </c>
      <c r="B50" s="83" t="e">
        <f>SUM(B48:B49)</f>
        <v>#N/A</v>
      </c>
      <c r="C50" s="83">
        <f>SUM(C48:C49)</f>
        <v>1718.2824266344796</v>
      </c>
      <c r="D50" s="83">
        <f>SUM(D48:D49)</f>
        <v>2028.574806585794</v>
      </c>
      <c r="E50" s="31"/>
      <c r="F50" s="74"/>
    </row>
    <row r="51" spans="1:16" x14ac:dyDescent="0.2">
      <c r="A51" s="67" t="s">
        <v>68</v>
      </c>
      <c r="B51" s="68" t="e">
        <f>-(B50/'SB 375 Calcs'!C$2)/('SB 375 Calcs'!$B$3/'SB 375 Calcs'!$B$2)</f>
        <v>#N/A</v>
      </c>
      <c r="C51" s="68">
        <f>-(C50/'SB 375 Calcs'!D$2)/('SB 375 Calcs'!$B$3/'SB 375 Calcs'!$B$2)</f>
        <v>-2.3052712486725448E-2</v>
      </c>
      <c r="D51" s="68">
        <f>-(D50/'SB 375 Calcs'!E$2)/('SB 375 Calcs'!$B$3/'SB 375 Calcs'!$B$2)</f>
        <v>-2.2378480538068176E-2</v>
      </c>
      <c r="E51" s="33"/>
      <c r="F51" s="74"/>
    </row>
    <row r="54" spans="1:16" x14ac:dyDescent="0.2">
      <c r="A54" s="59" t="s">
        <v>69</v>
      </c>
      <c r="B54" s="60" t="s">
        <v>46</v>
      </c>
      <c r="C54" s="60" t="s">
        <v>70</v>
      </c>
      <c r="D54" s="60" t="s">
        <v>70</v>
      </c>
      <c r="E54" s="60"/>
      <c r="F54" s="61"/>
      <c r="G54" s="13"/>
      <c r="H54" s="13"/>
    </row>
    <row r="55" spans="1:16" s="30" customFormat="1" x14ac:dyDescent="0.2">
      <c r="A55" s="47" t="s">
        <v>2</v>
      </c>
      <c r="B55" s="47">
        <f>B$7</f>
        <v>0</v>
      </c>
      <c r="C55" s="47">
        <f t="shared" ref="C55:D55" si="4">C$7</f>
        <v>2035</v>
      </c>
      <c r="D55" s="47">
        <f t="shared" si="4"/>
        <v>2050</v>
      </c>
      <c r="E55" s="28"/>
      <c r="F55" s="73" t="s">
        <v>4</v>
      </c>
      <c r="G55" s="29"/>
      <c r="H55" s="29"/>
    </row>
    <row r="56" spans="1:16" s="30" customFormat="1" x14ac:dyDescent="0.2">
      <c r="A56" s="53" t="s">
        <v>48</v>
      </c>
      <c r="B56" s="54"/>
      <c r="C56" s="54"/>
      <c r="D56" s="55"/>
      <c r="E56" s="66" t="s">
        <v>49</v>
      </c>
      <c r="F56" s="73"/>
      <c r="G56" s="29"/>
      <c r="H56" s="29"/>
    </row>
    <row r="57" spans="1:16" x14ac:dyDescent="0.2">
      <c r="A57" s="39" t="s">
        <v>50</v>
      </c>
      <c r="B57" s="48" t="e" cm="1">
        <f t="array" ref="B57">INDEX('Model Data'!$F:$F,MATCH(1,(CONCATENATE(B55,"_TM152_",B54)='Model Data'!$D:$D)*($E57='Model Data'!$E:$E),0))</f>
        <v>#N/A</v>
      </c>
      <c r="C57" s="48" cm="1">
        <f t="array" ref="C57">INDEX('Model Data'!$F:$F,MATCH(1,(CONCATENATE(C55,"_TM152_",C54)='Model Data'!$D:$D)*($E57='Model Data'!$E:$E),0))</f>
        <v>9002950</v>
      </c>
      <c r="D57" s="48" cm="1">
        <f t="array" ref="D57">INDEX('Model Data'!$F:$F,MATCH(1,(CONCATENATE(D55,"_TM152_",D54)='Model Data'!$D:$D)*($E57='Model Data'!$E:$E),0))</f>
        <v>10325405</v>
      </c>
      <c r="E57" s="66" t="str">
        <f>E$39</f>
        <v>total_population</v>
      </c>
      <c r="F57" s="75"/>
    </row>
    <row r="58" spans="1:16" x14ac:dyDescent="0.2">
      <c r="A58" s="39" t="s">
        <v>52</v>
      </c>
      <c r="B58" s="48" t="e" cm="1">
        <f t="array" ref="B58">INDEX('Model Data'!$F:$F,MATCH(1,(CONCATENATE(B55,"_TM152_",B54)='Model Data'!$D:$D)*($E58='Model Data'!$E:$E),0))</f>
        <v>#N/A</v>
      </c>
      <c r="C58" s="48" cm="1">
        <f t="array" ref="C58">INDEX('Model Data'!$F:$F,MATCH(1,(CONCATENATE(C55,"_TM152_",C54)='Model Data'!$D:$D)*($E58='Model Data'!$E:$E),0))</f>
        <v>7582542</v>
      </c>
      <c r="D58" s="48" cm="1">
        <f t="array" ref="D58">INDEX('Model Data'!$F:$F,MATCH(1,(CONCATENATE(D55,"_TM152_",D54)='Model Data'!$D:$D)*($E58='Model Data'!$E:$E),0))</f>
        <v>8924161</v>
      </c>
      <c r="E58" s="66" t="str">
        <f>E$40</f>
        <v>totpop_dense</v>
      </c>
      <c r="F58" s="75"/>
    </row>
    <row r="59" spans="1:16" x14ac:dyDescent="0.2">
      <c r="A59" s="39" t="s">
        <v>54</v>
      </c>
      <c r="B59" s="48" t="e" cm="1">
        <f t="array" ref="B59">INDEX('Model Data'!$F:$F,MATCH(1,(CONCATENATE(B55,"_TM152_",B54)='Model Data'!$D:$D)*($E59='Model Data'!$E:$E),0))</f>
        <v>#N/A</v>
      </c>
      <c r="C59" s="48" cm="1">
        <f t="array" ref="C59">INDEX('Model Data'!$F:$F,MATCH(1,(CONCATENATE(C55,"_TM152_",C54)='Model Data'!$D:$D)*($E59='Model Data'!$E:$E),0))</f>
        <v>1420408</v>
      </c>
      <c r="D59" s="48" cm="1">
        <f t="array" ref="D59">INDEX('Model Data'!$F:$F,MATCH(1,(CONCATENATE(D55,"_TM152_",D54)='Model Data'!$D:$D)*($E59='Model Data'!$E:$E),0))</f>
        <v>1401244</v>
      </c>
      <c r="E59" s="66" t="str">
        <f>E$41</f>
        <v>totpop_sparse</v>
      </c>
      <c r="F59" s="75"/>
      <c r="G59" s="31"/>
    </row>
    <row r="60" spans="1:16" x14ac:dyDescent="0.2">
      <c r="A60" s="39" t="s">
        <v>56</v>
      </c>
      <c r="B60" s="48" t="e" cm="1">
        <f t="array" ref="B60">INDEX('Model Data'!$F:$F,MATCH(1,(CONCATENATE(B55,"_TM152_",B54)='Model Data'!$D:$D)*($E60='Model Data'!$E:$E),0))</f>
        <v>#N/A</v>
      </c>
      <c r="C60" s="48" cm="1">
        <f t="array" ref="C60">INDEX('Model Data'!$F:$F,MATCH(1,(CONCATENATE(C55,"_TM152_",C54)='Model Data'!$D:$D)*($E60='Model Data'!$E:$E),0))</f>
        <v>4543514</v>
      </c>
      <c r="D60" s="48" cm="1">
        <f t="array" ref="D60">INDEX('Model Data'!$F:$F,MATCH(1,(CONCATENATE(D55,"_TM152_",D54)='Model Data'!$D:$D)*($E60='Model Data'!$E:$E),0))</f>
        <v>5224108</v>
      </c>
      <c r="E60" s="66" t="str">
        <f>E$42</f>
        <v>adultpop_dense</v>
      </c>
      <c r="F60" s="75"/>
      <c r="G60" s="31"/>
    </row>
    <row r="61" spans="1:16" x14ac:dyDescent="0.2">
      <c r="A61" s="39" t="s">
        <v>58</v>
      </c>
      <c r="B61" s="48" t="e" cm="1">
        <f t="array" ref="B61">INDEX('Model Data'!$F:$F,MATCH(1,(CONCATENATE(B55,"_TM152_",B54)='Model Data'!$D:$D)*($E61='Model Data'!$E:$E),0))</f>
        <v>#N/A</v>
      </c>
      <c r="C61" s="48" cm="1">
        <f t="array" ref="C61">INDEX('Model Data'!$F:$F,MATCH(1,(CONCATENATE(C55,"_TM152_",C54)='Model Data'!$D:$D)*($E61='Model Data'!$E:$E),0))</f>
        <v>790699</v>
      </c>
      <c r="D61" s="48" cm="1">
        <f t="array" ref="D61">INDEX('Model Data'!$F:$F,MATCH(1,(CONCATENATE(D55,"_TM152_",D54)='Model Data'!$D:$D)*($E61='Model Data'!$E:$E),0))</f>
        <v>758579</v>
      </c>
      <c r="E61" s="66" t="str">
        <f>E$43</f>
        <v>adultpop_sparse</v>
      </c>
      <c r="F61" s="75"/>
      <c r="J61" s="25"/>
    </row>
    <row r="62" spans="1:16" x14ac:dyDescent="0.2">
      <c r="A62" s="39" t="s">
        <v>60</v>
      </c>
      <c r="B62" s="48" t="e">
        <f>(B60*B$8+B61*B$9)*(1-B$12)</f>
        <v>#N/A</v>
      </c>
      <c r="C62" s="48">
        <f t="shared" ref="C62" si="5">(C60*C$8+C61*C$9)*(1-C$12)</f>
        <v>527850.34400000004</v>
      </c>
      <c r="D62" s="48">
        <f t="shared" ref="D62" si="6">(D60*D$8+D61*D$9)*(1-D$12)</f>
        <v>565599.36750000005</v>
      </c>
      <c r="E62" s="31"/>
      <c r="F62" s="75"/>
      <c r="J62" s="25"/>
    </row>
    <row r="63" spans="1:16" x14ac:dyDescent="0.2">
      <c r="A63" s="39" t="s">
        <v>61</v>
      </c>
      <c r="B63" s="48" t="e">
        <f>(B60*B$8+B61*B$9)*B$12</f>
        <v>#N/A</v>
      </c>
      <c r="C63" s="48">
        <f>(C60*C$8+C61*C$9)*C$12</f>
        <v>131962.58600000001</v>
      </c>
      <c r="D63" s="48">
        <f>(D60*D$8+D61*D$9)*D$12</f>
        <v>188533.12250000003</v>
      </c>
      <c r="E63" s="31"/>
      <c r="F63" s="75"/>
      <c r="J63" s="32"/>
      <c r="L63" s="30"/>
      <c r="M63" s="30"/>
      <c r="N63" s="30"/>
      <c r="O63" s="30"/>
      <c r="P63" s="30"/>
    </row>
    <row r="64" spans="1:16" x14ac:dyDescent="0.2">
      <c r="A64" s="53" t="s">
        <v>62</v>
      </c>
      <c r="B64" s="54" t="s">
        <v>63</v>
      </c>
      <c r="C64" s="54"/>
      <c r="D64" s="55"/>
      <c r="E64" s="27"/>
      <c r="F64" s="73"/>
    </row>
    <row r="65" spans="1:10" x14ac:dyDescent="0.2">
      <c r="A65" s="39" t="s">
        <v>64</v>
      </c>
      <c r="B65" s="48" t="e">
        <f>(B62*B$14+B63*B$15)</f>
        <v>#N/A</v>
      </c>
      <c r="C65" s="48">
        <f>(C62*C$14+C63*C$15)</f>
        <v>3836152.3750200002</v>
      </c>
      <c r="D65" s="48">
        <f>(D62*D$14+D63*D$15)</f>
        <v>4160926.0135750002</v>
      </c>
      <c r="E65" s="31"/>
      <c r="F65" s="74"/>
    </row>
    <row r="66" spans="1:10" x14ac:dyDescent="0.2">
      <c r="A66" s="39" t="s">
        <v>65</v>
      </c>
      <c r="B66" s="48" t="e">
        <f>B65*INDEX('Emission Factors'!$6:$6,,MATCH(B55,'Emission Factors'!$2:$2,0))</f>
        <v>#N/A</v>
      </c>
      <c r="C66" s="48">
        <f>C65*INDEX('Emission Factors'!$6:$6,,MATCH(C55,'Emission Factors'!$2:$2,0))</f>
        <v>1476.9186643826999</v>
      </c>
      <c r="D66" s="48">
        <f>D65*INDEX('Emission Factors'!$6:$6,,MATCH(D55,'Emission Factors'!$2:$2,0))</f>
        <v>1610.2783672535249</v>
      </c>
      <c r="E66" s="31"/>
      <c r="F66" s="74"/>
    </row>
    <row r="67" spans="1:10" ht="25.5" x14ac:dyDescent="0.2">
      <c r="A67" s="35" t="s">
        <v>66</v>
      </c>
      <c r="B67" s="48" t="e">
        <f>(B62*B$19*B$25+B63*B$28*B$34)*INDEX('Emission Factors'!$6:$6,,MATCH(B55,'Emission Factors'!$2:$2,0))</f>
        <v>#N/A</v>
      </c>
      <c r="C67" s="48">
        <f>(C62*C$19*C$25+C63*C$28*C$34)*INDEX('Emission Factors'!$6:$6,,MATCH(C55,'Emission Factors'!$2:$2,0))</f>
        <v>381.32979665326803</v>
      </c>
      <c r="D67" s="48">
        <f>(D62*D$19*D$25+D63*D$28*D$34)*INDEX('Emission Factors'!$6:$6,,MATCH(D55,'Emission Factors'!$2:$2,0))</f>
        <v>416.21446284177006</v>
      </c>
      <c r="E67" s="31"/>
      <c r="F67" s="74"/>
    </row>
    <row r="68" spans="1:10" x14ac:dyDescent="0.2">
      <c r="A68" s="35" t="s">
        <v>67</v>
      </c>
      <c r="B68" s="48" t="e">
        <f>SUM(B66:B67)</f>
        <v>#N/A</v>
      </c>
      <c r="C68" s="48">
        <f>SUM(C66:C67)</f>
        <v>1858.2484610359679</v>
      </c>
      <c r="D68" s="48">
        <f>SUM(D66:D67)</f>
        <v>2026.4928300952949</v>
      </c>
      <c r="E68" s="31"/>
      <c r="F68" s="74"/>
    </row>
    <row r="69" spans="1:10" x14ac:dyDescent="0.2">
      <c r="A69" s="67" t="s">
        <v>68</v>
      </c>
      <c r="B69" s="68" t="e">
        <f>-(B68/'SB 375 Calcs'!C$2)/('SB 375 Calcs'!$B$3/'SB 375 Calcs'!$B$2)</f>
        <v>#N/A</v>
      </c>
      <c r="C69" s="68">
        <f>-(C68/'SB 375 Calcs'!D$2)/('SB 375 Calcs'!$B$3/'SB 375 Calcs'!$B$2)</f>
        <v>-2.4930515983374375E-2</v>
      </c>
      <c r="D69" s="68">
        <f>-(D68/'SB 375 Calcs'!E$2)/('SB 375 Calcs'!$B$3/'SB 375 Calcs'!$B$2)</f>
        <v>-2.235551295007384E-2</v>
      </c>
      <c r="E69" s="33"/>
      <c r="F69" s="74"/>
    </row>
    <row r="72" spans="1:10" x14ac:dyDescent="0.2">
      <c r="A72" s="59" t="s">
        <v>71</v>
      </c>
      <c r="B72" s="60" t="s">
        <v>46</v>
      </c>
      <c r="C72" s="60" t="s">
        <v>72</v>
      </c>
      <c r="D72" s="60" t="s">
        <v>73</v>
      </c>
      <c r="E72" s="60"/>
      <c r="F72" s="61"/>
      <c r="G72" s="13"/>
      <c r="H72" s="13"/>
    </row>
    <row r="73" spans="1:10" s="30" customFormat="1" x14ac:dyDescent="0.2">
      <c r="A73" s="47" t="s">
        <v>2</v>
      </c>
      <c r="B73" s="47">
        <f>B$7</f>
        <v>0</v>
      </c>
      <c r="C73" s="47">
        <f t="shared" ref="C73:D73" si="7">C$7</f>
        <v>2035</v>
      </c>
      <c r="D73" s="47">
        <f t="shared" si="7"/>
        <v>2050</v>
      </c>
      <c r="E73" s="28"/>
      <c r="F73" s="73" t="s">
        <v>4</v>
      </c>
      <c r="G73" s="29"/>
      <c r="H73" s="29"/>
    </row>
    <row r="74" spans="1:10" s="30" customFormat="1" x14ac:dyDescent="0.2">
      <c r="A74" s="53" t="s">
        <v>48</v>
      </c>
      <c r="B74" s="54"/>
      <c r="C74" s="54"/>
      <c r="D74" s="55"/>
      <c r="E74" s="66" t="s">
        <v>49</v>
      </c>
      <c r="F74" s="73"/>
      <c r="G74" s="29"/>
      <c r="H74" s="29"/>
    </row>
    <row r="75" spans="1:10" x14ac:dyDescent="0.2">
      <c r="A75" s="39" t="s">
        <v>50</v>
      </c>
      <c r="B75" s="48" t="e" cm="1">
        <f t="array" ref="B75">INDEX('Model Data'!$F:$F,MATCH(1,(CONCATENATE(B73,"_TM152_",B72)='Model Data'!$D:$D)*($E75='Model Data'!$E:$E),0))</f>
        <v>#N/A</v>
      </c>
      <c r="C75" s="48" cm="1">
        <f t="array" ref="C75">INDEX('Model Data'!$F:$F,MATCH(1,(CONCATENATE(C73,"_TM152_",C72)='Model Data'!$D:$D)*($E75='Model Data'!$E:$E),0))</f>
        <v>9002950</v>
      </c>
      <c r="D75" s="48" cm="1">
        <f t="array" ref="D75">INDEX('Model Data'!$F:$F,MATCH(1,(CONCATENATE(D73,"_TM152_",D72)='Model Data'!$D:$D)*($E75='Model Data'!$E:$E),0))</f>
        <v>10325405</v>
      </c>
      <c r="E75" s="66" t="str">
        <f>E$39</f>
        <v>total_population</v>
      </c>
      <c r="F75" s="75"/>
    </row>
    <row r="76" spans="1:10" x14ac:dyDescent="0.2">
      <c r="A76" s="39" t="s">
        <v>52</v>
      </c>
      <c r="B76" s="48" t="e" cm="1">
        <f t="array" ref="B76">INDEX('Model Data'!$F:$F,MATCH(1,(CONCATENATE(B73,"_TM152_",B72)='Model Data'!$D:$D)*($E76='Model Data'!$E:$E),0))</f>
        <v>#N/A</v>
      </c>
      <c r="C76" s="48" cm="1">
        <f t="array" ref="C76">INDEX('Model Data'!$F:$F,MATCH(1,(CONCATENATE(C73,"_TM152_",C72)='Model Data'!$D:$D)*($E76='Model Data'!$E:$E),0))</f>
        <v>7573143</v>
      </c>
      <c r="D76" s="48" cm="1">
        <f t="array" ref="D76">INDEX('Model Data'!$F:$F,MATCH(1,(CONCATENATE(D73,"_TM152_",D72)='Model Data'!$D:$D)*($E76='Model Data'!$E:$E),0))</f>
        <v>8928590</v>
      </c>
      <c r="E76" s="66" t="str">
        <f>E$40</f>
        <v>totpop_dense</v>
      </c>
      <c r="F76" s="75"/>
    </row>
    <row r="77" spans="1:10" x14ac:dyDescent="0.2">
      <c r="A77" s="39" t="s">
        <v>54</v>
      </c>
      <c r="B77" s="48" t="e" cm="1">
        <f t="array" ref="B77">INDEX('Model Data'!$F:$F,MATCH(1,(CONCATENATE(B73,"_TM152_",B72)='Model Data'!$D:$D)*($E77='Model Data'!$E:$E),0))</f>
        <v>#N/A</v>
      </c>
      <c r="C77" s="48" cm="1">
        <f t="array" ref="C77">INDEX('Model Data'!$F:$F,MATCH(1,(CONCATENATE(C73,"_TM152_",C72)='Model Data'!$D:$D)*($E77='Model Data'!$E:$E),0))</f>
        <v>1429807</v>
      </c>
      <c r="D77" s="48" cm="1">
        <f t="array" ref="D77">INDEX('Model Data'!$F:$F,MATCH(1,(CONCATENATE(D73,"_TM152_",D72)='Model Data'!$D:$D)*($E77='Model Data'!$E:$E),0))</f>
        <v>1396815</v>
      </c>
      <c r="E77" s="66" t="str">
        <f>E$41</f>
        <v>totpop_sparse</v>
      </c>
      <c r="F77" s="75"/>
      <c r="G77" s="31"/>
    </row>
    <row r="78" spans="1:10" x14ac:dyDescent="0.2">
      <c r="A78" s="39" t="s">
        <v>56</v>
      </c>
      <c r="B78" s="48" t="e" cm="1">
        <f t="array" ref="B78">INDEX('Model Data'!$F:$F,MATCH(1,(CONCATENATE(B73,"_TM152_",B72)='Model Data'!$D:$D)*($E78='Model Data'!$E:$E),0))</f>
        <v>#N/A</v>
      </c>
      <c r="C78" s="48" cm="1">
        <f t="array" ref="C78">INDEX('Model Data'!$F:$F,MATCH(1,(CONCATENATE(C73,"_TM152_",C72)='Model Data'!$D:$D)*($E78='Model Data'!$E:$E),0))</f>
        <v>4538193</v>
      </c>
      <c r="D78" s="48" cm="1">
        <f t="array" ref="D78">INDEX('Model Data'!$F:$F,MATCH(1,(CONCATENATE(D73,"_TM152_",D72)='Model Data'!$D:$D)*($E78='Model Data'!$E:$E),0))</f>
        <v>5223412</v>
      </c>
      <c r="E78" s="66" t="str">
        <f>E$42</f>
        <v>adultpop_dense</v>
      </c>
      <c r="F78" s="75"/>
      <c r="G78" s="31"/>
    </row>
    <row r="79" spans="1:10" x14ac:dyDescent="0.2">
      <c r="A79" s="39" t="s">
        <v>58</v>
      </c>
      <c r="B79" s="48" t="e" cm="1">
        <f t="array" ref="B79">INDEX('Model Data'!$F:$F,MATCH(1,(CONCATENATE(B73,"_TM152_",B72)='Model Data'!$D:$D)*($E79='Model Data'!$E:$E),0))</f>
        <v>#N/A</v>
      </c>
      <c r="C79" s="48" cm="1">
        <f t="array" ref="C79">INDEX('Model Data'!$F:$F,MATCH(1,(CONCATENATE(C73,"_TM152_",C72)='Model Data'!$D:$D)*($E79='Model Data'!$E:$E),0))</f>
        <v>796006</v>
      </c>
      <c r="D79" s="48" cm="1">
        <f t="array" ref="D79">INDEX('Model Data'!$F:$F,MATCH(1,(CONCATENATE(D73,"_TM152_",D72)='Model Data'!$D:$D)*($E79='Model Data'!$E:$E),0))</f>
        <v>759271</v>
      </c>
      <c r="E79" s="66" t="str">
        <f>E$43</f>
        <v>adultpop_sparse</v>
      </c>
      <c r="F79" s="75"/>
      <c r="J79" s="25"/>
    </row>
    <row r="80" spans="1:10" x14ac:dyDescent="0.2">
      <c r="A80" s="39" t="s">
        <v>60</v>
      </c>
      <c r="B80" s="48" t="e">
        <f>(B78*B$8+B79*B$9)*(1-B$12)</f>
        <v>#N/A</v>
      </c>
      <c r="C80" s="48">
        <f t="shared" ref="C80" si="8">(C78*C$8+C79*C$9)*(1-C$12)</f>
        <v>527381.76000000013</v>
      </c>
      <c r="D80" s="48">
        <f t="shared" ref="D80" si="9">(D78*D$8+D79*D$9)*(1-D$12)</f>
        <v>565541.85750000004</v>
      </c>
      <c r="E80" s="31"/>
      <c r="F80" s="75"/>
      <c r="J80" s="25"/>
    </row>
    <row r="81" spans="1:16" x14ac:dyDescent="0.2">
      <c r="A81" s="39" t="s">
        <v>61</v>
      </c>
      <c r="B81" s="48" t="e">
        <f>(B78*B$8+B79*B$9)*B$12</f>
        <v>#N/A</v>
      </c>
      <c r="C81" s="48">
        <f>(C78*C$8+C79*C$9)*C$12</f>
        <v>131845.44000000003</v>
      </c>
      <c r="D81" s="48">
        <f>(D78*D$8+D79*D$9)*D$12</f>
        <v>188513.95250000001</v>
      </c>
      <c r="E81" s="31"/>
      <c r="F81" s="75"/>
      <c r="J81" s="32"/>
      <c r="L81" s="30"/>
      <c r="M81" s="30"/>
      <c r="N81" s="30"/>
      <c r="O81" s="30"/>
      <c r="P81" s="30"/>
    </row>
    <row r="82" spans="1:16" x14ac:dyDescent="0.2">
      <c r="A82" s="53" t="s">
        <v>62</v>
      </c>
      <c r="B82" s="54" t="s">
        <v>63</v>
      </c>
      <c r="C82" s="54"/>
      <c r="D82" s="55"/>
      <c r="E82" s="27"/>
      <c r="F82" s="73"/>
    </row>
    <row r="83" spans="1:16" x14ac:dyDescent="0.2">
      <c r="A83" s="39" t="s">
        <v>64</v>
      </c>
      <c r="B83" s="48" t="e">
        <f>(B80*B$14+B81*B$15)</f>
        <v>#N/A</v>
      </c>
      <c r="C83" s="48">
        <f>(C80*C$14+C81*C$15)</f>
        <v>3832746.9408000009</v>
      </c>
      <c r="D83" s="48">
        <f>(D80*D$14+D81*D$15)</f>
        <v>4160502.9316750006</v>
      </c>
      <c r="E83" s="31"/>
      <c r="F83" s="74"/>
    </row>
    <row r="84" spans="1:16" x14ac:dyDescent="0.2">
      <c r="A84" s="39" t="s">
        <v>65</v>
      </c>
      <c r="B84" s="48" t="e">
        <f>B83*INDEX('Emission Factors'!$6:$6,,MATCH(B73,'Emission Factors'!$2:$2,0))</f>
        <v>#N/A</v>
      </c>
      <c r="C84" s="48">
        <f>C83*INDEX('Emission Factors'!$6:$6,,MATCH(C73,'Emission Factors'!$2:$2,0))</f>
        <v>1475.6075722080002</v>
      </c>
      <c r="D84" s="48">
        <f>D83*INDEX('Emission Factors'!$6:$6,,MATCH(D73,'Emission Factors'!$2:$2,0))</f>
        <v>1610.1146345582251</v>
      </c>
      <c r="E84" s="31"/>
      <c r="F84" s="74"/>
    </row>
    <row r="85" spans="1:16" ht="25.5" x14ac:dyDescent="0.2">
      <c r="A85" s="35" t="s">
        <v>66</v>
      </c>
      <c r="B85" s="48" t="e">
        <f>(B80*B$19*B$25+B81*B$28*B$34)*INDEX('Emission Factors'!$6:$6,,MATCH(B73,'Emission Factors'!$2:$2,0))</f>
        <v>#N/A</v>
      </c>
      <c r="C85" s="48">
        <f>(C80*C$19*C$25+C81*C$28*C$34)*INDEX('Emission Factors'!$6:$6,,MATCH(C73,'Emission Factors'!$2:$2,0))</f>
        <v>380.99128206581724</v>
      </c>
      <c r="D85" s="48">
        <f>(D80*D$19*D$25+D81*D$28*D$34)*INDEX('Emission Factors'!$6:$6,,MATCH(D73,'Emission Factors'!$2:$2,0))</f>
        <v>416.17214226092528</v>
      </c>
      <c r="E85" s="31"/>
      <c r="F85" s="74"/>
    </row>
    <row r="86" spans="1:16" x14ac:dyDescent="0.2">
      <c r="A86" s="35" t="s">
        <v>67</v>
      </c>
      <c r="B86" s="48" t="e">
        <f>SUM(B84:B85)</f>
        <v>#N/A</v>
      </c>
      <c r="C86" s="48">
        <f>SUM(C84:C85)</f>
        <v>1856.5988542738173</v>
      </c>
      <c r="D86" s="48">
        <f>SUM(D84:D85)</f>
        <v>2026.2867768191504</v>
      </c>
      <c r="E86" s="31"/>
      <c r="F86" s="74"/>
    </row>
    <row r="87" spans="1:16" x14ac:dyDescent="0.2">
      <c r="A87" s="67" t="s">
        <v>68</v>
      </c>
      <c r="B87" s="68" t="e">
        <f>-(B86/'SB 375 Calcs'!C$2)/('SB 375 Calcs'!$B$3/'SB 375 Calcs'!$B$2)</f>
        <v>#N/A</v>
      </c>
      <c r="C87" s="68">
        <f>-(C86/'SB 375 Calcs'!D$2)/('SB 375 Calcs'!$B$3/'SB 375 Calcs'!$B$2)</f>
        <v>-2.4908384633012783E-2</v>
      </c>
      <c r="D87" s="68">
        <f>-(D86/'SB 375 Calcs'!E$2)/('SB 375 Calcs'!$B$3/'SB 375 Calcs'!$B$2)</f>
        <v>-2.2353239847196373E-2</v>
      </c>
      <c r="E87" s="33"/>
      <c r="F87" s="74"/>
    </row>
    <row r="90" spans="1:16" x14ac:dyDescent="0.2">
      <c r="A90" s="59" t="s">
        <v>74</v>
      </c>
      <c r="B90" s="60" t="s">
        <v>46</v>
      </c>
      <c r="C90" s="60" t="s">
        <v>75</v>
      </c>
      <c r="D90" s="60" t="s">
        <v>76</v>
      </c>
      <c r="E90" s="60"/>
      <c r="F90" s="61"/>
      <c r="G90" s="13"/>
      <c r="H90" s="13"/>
    </row>
    <row r="91" spans="1:16" s="30" customFormat="1" x14ac:dyDescent="0.2">
      <c r="A91" s="47" t="s">
        <v>2</v>
      </c>
      <c r="B91" s="47">
        <f>B$7</f>
        <v>0</v>
      </c>
      <c r="C91" s="47">
        <f t="shared" ref="C91:D91" si="10">C$7</f>
        <v>2035</v>
      </c>
      <c r="D91" s="47">
        <f t="shared" si="10"/>
        <v>2050</v>
      </c>
      <c r="E91" s="28"/>
      <c r="F91" s="73" t="s">
        <v>4</v>
      </c>
      <c r="G91" s="29"/>
      <c r="H91" s="29"/>
    </row>
    <row r="92" spans="1:16" s="30" customFormat="1" x14ac:dyDescent="0.2">
      <c r="A92" s="53" t="s">
        <v>48</v>
      </c>
      <c r="B92" s="54"/>
      <c r="C92" s="54"/>
      <c r="D92" s="55"/>
      <c r="E92" s="66" t="s">
        <v>49</v>
      </c>
      <c r="F92" s="73"/>
      <c r="G92" s="29"/>
      <c r="H92" s="29"/>
    </row>
    <row r="93" spans="1:16" x14ac:dyDescent="0.2">
      <c r="A93" s="39" t="s">
        <v>50</v>
      </c>
      <c r="B93" s="48" t="e" cm="1">
        <f t="array" ref="B93">INDEX('Model Data'!$F:$F,MATCH(1,(CONCATENATE(B91,"_TM152_",B90)='Model Data'!$D:$D)*($E93='Model Data'!$E:$E),0))</f>
        <v>#N/A</v>
      </c>
      <c r="C93" s="48" cm="1">
        <f t="array" ref="C93">INDEX('Model Data'!$F:$F,MATCH(1,(CONCATENATE(C91,"_TM152_",C90)='Model Data'!$D:$D)*($E93='Model Data'!$E:$E),0))</f>
        <v>9002950</v>
      </c>
      <c r="D93" s="48" cm="1">
        <f t="array" ref="D93">INDEX('Model Data'!$F:$F,MATCH(1,(CONCATENATE(D91,"_TM152_",D90)='Model Data'!$D:$D)*($E93='Model Data'!$E:$E),0))</f>
        <v>10325405</v>
      </c>
      <c r="E93" s="66" t="str">
        <f>E$39</f>
        <v>total_population</v>
      </c>
      <c r="F93" s="75"/>
    </row>
    <row r="94" spans="1:16" x14ac:dyDescent="0.2">
      <c r="A94" s="39" t="s">
        <v>52</v>
      </c>
      <c r="B94" s="48" t="e" cm="1">
        <f t="array" ref="B94">INDEX('Model Data'!$F:$F,MATCH(1,(CONCATENATE(B91,"_TM152_",B90)='Model Data'!$D:$D)*($E94='Model Data'!$E:$E),0))</f>
        <v>#N/A</v>
      </c>
      <c r="C94" s="48" cm="1">
        <f t="array" ref="C94">INDEX('Model Data'!$F:$F,MATCH(1,(CONCATENATE(C91,"_TM152_",C90)='Model Data'!$D:$D)*($E94='Model Data'!$E:$E),0))</f>
        <v>7585029</v>
      </c>
      <c r="D94" s="48" cm="1">
        <f t="array" ref="D94">INDEX('Model Data'!$F:$F,MATCH(1,(CONCATENATE(D91,"_TM152_",D90)='Model Data'!$D:$D)*($E94='Model Data'!$E:$E),0))</f>
        <v>8931982</v>
      </c>
      <c r="E94" s="66" t="str">
        <f>E$40</f>
        <v>totpop_dense</v>
      </c>
      <c r="F94" s="75"/>
    </row>
    <row r="95" spans="1:16" x14ac:dyDescent="0.2">
      <c r="A95" s="39" t="s">
        <v>54</v>
      </c>
      <c r="B95" s="48" t="e" cm="1">
        <f t="array" ref="B95">INDEX('Model Data'!$F:$F,MATCH(1,(CONCATENATE(B91,"_TM152_",B90)='Model Data'!$D:$D)*($E95='Model Data'!$E:$E),0))</f>
        <v>#N/A</v>
      </c>
      <c r="C95" s="48" cm="1">
        <f t="array" ref="C95">INDEX('Model Data'!$F:$F,MATCH(1,(CONCATENATE(C91,"_TM152_",C90)='Model Data'!$D:$D)*($E95='Model Data'!$E:$E),0))</f>
        <v>1417921</v>
      </c>
      <c r="D95" s="48" cm="1">
        <f t="array" ref="D95">INDEX('Model Data'!$F:$F,MATCH(1,(CONCATENATE(D91,"_TM152_",D90)='Model Data'!$D:$D)*($E95='Model Data'!$E:$E),0))</f>
        <v>1393423</v>
      </c>
      <c r="E95" s="66" t="str">
        <f>E$41</f>
        <v>totpop_sparse</v>
      </c>
      <c r="F95" s="75"/>
      <c r="G95" s="31"/>
    </row>
    <row r="96" spans="1:16" x14ac:dyDescent="0.2">
      <c r="A96" s="39" t="s">
        <v>56</v>
      </c>
      <c r="B96" s="48" t="e" cm="1">
        <f t="array" ref="B96">INDEX('Model Data'!$F:$F,MATCH(1,(CONCATENATE(B91,"_TM152_",B90)='Model Data'!$D:$D)*($E96='Model Data'!$E:$E),0))</f>
        <v>#N/A</v>
      </c>
      <c r="C96" s="48" cm="1">
        <f t="array" ref="C96">INDEX('Model Data'!$F:$F,MATCH(1,(CONCATENATE(C91,"_TM152_",C90)='Model Data'!$D:$D)*($E96='Model Data'!$E:$E),0))</f>
        <v>4543928</v>
      </c>
      <c r="D96" s="48" cm="1">
        <f t="array" ref="D96">INDEX('Model Data'!$F:$F,MATCH(1,(CONCATENATE(D91,"_TM152_",D90)='Model Data'!$D:$D)*($E96='Model Data'!$E:$E),0))</f>
        <v>5231149</v>
      </c>
      <c r="E96" s="66" t="str">
        <f>E$42</f>
        <v>adultpop_dense</v>
      </c>
      <c r="F96" s="75"/>
      <c r="G96" s="31"/>
    </row>
    <row r="97" spans="1:16" x14ac:dyDescent="0.2">
      <c r="A97" s="39" t="s">
        <v>58</v>
      </c>
      <c r="B97" s="48" t="e" cm="1">
        <f t="array" ref="B97">INDEX('Model Data'!$F:$F,MATCH(1,(CONCATENATE(B91,"_TM152_",B90)='Model Data'!$D:$D)*($E97='Model Data'!$E:$E),0))</f>
        <v>#N/A</v>
      </c>
      <c r="C97" s="48" cm="1">
        <f t="array" ref="C97">INDEX('Model Data'!$F:$F,MATCH(1,(CONCATENATE(C91,"_TM152_",C90)='Model Data'!$D:$D)*($E97='Model Data'!$E:$E),0))</f>
        <v>790259</v>
      </c>
      <c r="D97" s="48" cm="1">
        <f t="array" ref="D97">INDEX('Model Data'!$F:$F,MATCH(1,(CONCATENATE(D91,"_TM152_",D90)='Model Data'!$D:$D)*($E97='Model Data'!$E:$E),0))</f>
        <v>751547</v>
      </c>
      <c r="E97" s="66" t="str">
        <f>E$43</f>
        <v>adultpop_sparse</v>
      </c>
      <c r="F97" s="75"/>
      <c r="J97" s="25"/>
    </row>
    <row r="98" spans="1:16" x14ac:dyDescent="0.2">
      <c r="A98" s="39" t="s">
        <v>60</v>
      </c>
      <c r="B98" s="48" t="e">
        <f>(B96*B$8+B97*B$9)*(1-B$12)</f>
        <v>#N/A</v>
      </c>
      <c r="C98" s="48">
        <f t="shared" ref="C98:D98" si="11">(C96*C$8+C97*C$9)*(1-C$12)</f>
        <v>527886.15200000012</v>
      </c>
      <c r="D98" s="48">
        <f t="shared" si="11"/>
        <v>566180.45250000013</v>
      </c>
      <c r="E98" s="31"/>
      <c r="F98" s="75"/>
      <c r="J98" s="25"/>
    </row>
    <row r="99" spans="1:16" x14ac:dyDescent="0.2">
      <c r="A99" s="39" t="s">
        <v>61</v>
      </c>
      <c r="B99" s="48" t="e">
        <f>(B96*B$8+B97*B$9)*B$12</f>
        <v>#N/A</v>
      </c>
      <c r="C99" s="48">
        <f>(C96*C$8+C97*C$9)*C$12</f>
        <v>131971.53800000003</v>
      </c>
      <c r="D99" s="48">
        <f>(D96*D$8+D97*D$9)*D$12</f>
        <v>188726.81750000003</v>
      </c>
      <c r="E99" s="31"/>
      <c r="F99" s="75"/>
      <c r="J99" s="32"/>
      <c r="L99" s="30"/>
      <c r="M99" s="30"/>
      <c r="N99" s="30"/>
      <c r="O99" s="30"/>
      <c r="P99" s="30"/>
    </row>
    <row r="100" spans="1:16" x14ac:dyDescent="0.2">
      <c r="A100" s="53" t="s">
        <v>62</v>
      </c>
      <c r="B100" s="54" t="s">
        <v>63</v>
      </c>
      <c r="C100" s="54"/>
      <c r="D100" s="55"/>
      <c r="E100" s="27"/>
      <c r="F100" s="73"/>
    </row>
    <row r="101" spans="1:16" x14ac:dyDescent="0.2">
      <c r="A101" s="39" t="s">
        <v>64</v>
      </c>
      <c r="B101" s="48" t="e">
        <f>(B98*B$14+B99*B$15)</f>
        <v>#N/A</v>
      </c>
      <c r="C101" s="48">
        <f>(C98*C$14+C99*C$15)</f>
        <v>3836412.6096600005</v>
      </c>
      <c r="D101" s="48">
        <f>(D98*D$14+D99*D$15)</f>
        <v>4165200.8622250007</v>
      </c>
      <c r="E101" s="31"/>
      <c r="F101" s="74"/>
    </row>
    <row r="102" spans="1:16" x14ac:dyDescent="0.2">
      <c r="A102" s="39" t="s">
        <v>65</v>
      </c>
      <c r="B102" s="48" t="e">
        <f>B101*INDEX('Emission Factors'!$6:$6,,MATCH(B91,'Emission Factors'!$2:$2,0))</f>
        <v>#N/A</v>
      </c>
      <c r="C102" s="48">
        <f>C101*INDEX('Emission Factors'!$6:$6,,MATCH(C91,'Emission Factors'!$2:$2,0))</f>
        <v>1477.0188547191001</v>
      </c>
      <c r="D102" s="48">
        <f>D101*INDEX('Emission Factors'!$6:$6,,MATCH(D91,'Emission Factors'!$2:$2,0))</f>
        <v>1611.9327336810752</v>
      </c>
      <c r="E102" s="31"/>
      <c r="F102" s="74"/>
    </row>
    <row r="103" spans="1:16" ht="25.5" x14ac:dyDescent="0.2">
      <c r="A103" s="35" t="s">
        <v>66</v>
      </c>
      <c r="B103" s="48" t="e">
        <f>(B98*B$19*B$25+B99*B$28*B$34)*INDEX('Emission Factors'!$6:$6,,MATCH(B91,'Emission Factors'!$2:$2,0))</f>
        <v>#N/A</v>
      </c>
      <c r="C103" s="48">
        <f>(C98*C$19*C$25+C99*C$28*C$34)*INDEX('Emission Factors'!$6:$6,,MATCH(C91,'Emission Factors'!$2:$2,0))</f>
        <v>381.35566507888115</v>
      </c>
      <c r="D103" s="48">
        <f>(D98*D$19*D$25+D99*D$28*D$34)*INDEX('Emission Factors'!$6:$6,,MATCH(D91,'Emission Factors'!$2:$2,0))</f>
        <v>416.64207290471876</v>
      </c>
      <c r="E103" s="31"/>
      <c r="F103" s="74"/>
    </row>
    <row r="104" spans="1:16" x14ac:dyDescent="0.2">
      <c r="A104" s="35" t="s">
        <v>67</v>
      </c>
      <c r="B104" s="48" t="e">
        <f>SUM(B102:B103)</f>
        <v>#N/A</v>
      </c>
      <c r="C104" s="48">
        <f>SUM(C102:C103)</f>
        <v>1858.3745197979813</v>
      </c>
      <c r="D104" s="48">
        <f>SUM(D102:D103)</f>
        <v>2028.574806585794</v>
      </c>
      <c r="E104" s="31"/>
      <c r="F104" s="74"/>
    </row>
    <row r="105" spans="1:16" x14ac:dyDescent="0.2">
      <c r="A105" s="67" t="s">
        <v>68</v>
      </c>
      <c r="B105" s="68" t="e">
        <f>-(B104/'SB 375 Calcs'!C$2)/('SB 375 Calcs'!$B$3/'SB 375 Calcs'!$B$2)</f>
        <v>#N/A</v>
      </c>
      <c r="C105" s="68">
        <f>-(C104/'SB 375 Calcs'!D$2)/('SB 375 Calcs'!$B$3/'SB 375 Calcs'!$B$2)</f>
        <v>-2.4932207204998995E-2</v>
      </c>
      <c r="D105" s="68">
        <f>-(D104/'SB 375 Calcs'!E$2)/('SB 375 Calcs'!$B$3/'SB 375 Calcs'!$B$2)</f>
        <v>-2.2378480538068176E-2</v>
      </c>
      <c r="E105" s="33"/>
      <c r="F105" s="74"/>
    </row>
    <row r="108" spans="1:16" x14ac:dyDescent="0.2">
      <c r="A108" s="59" t="s">
        <v>77</v>
      </c>
      <c r="B108" s="60" t="s">
        <v>46</v>
      </c>
      <c r="C108" s="60" t="s">
        <v>78</v>
      </c>
      <c r="D108" s="60" t="s">
        <v>79</v>
      </c>
      <c r="E108" s="60"/>
      <c r="F108" s="61"/>
      <c r="G108" s="13"/>
      <c r="H108" s="13"/>
    </row>
    <row r="109" spans="1:16" s="30" customFormat="1" x14ac:dyDescent="0.2">
      <c r="A109" s="47" t="s">
        <v>2</v>
      </c>
      <c r="B109" s="47">
        <f>B$7</f>
        <v>0</v>
      </c>
      <c r="C109" s="47">
        <f t="shared" ref="C109:D109" si="12">C$7</f>
        <v>2035</v>
      </c>
      <c r="D109" s="47">
        <f t="shared" si="12"/>
        <v>2050</v>
      </c>
      <c r="E109" s="28"/>
      <c r="F109" s="73" t="s">
        <v>4</v>
      </c>
      <c r="G109" s="29"/>
      <c r="H109" s="29"/>
    </row>
    <row r="110" spans="1:16" s="30" customFormat="1" x14ac:dyDescent="0.2">
      <c r="A110" s="53" t="s">
        <v>48</v>
      </c>
      <c r="B110" s="54"/>
      <c r="C110" s="54"/>
      <c r="D110" s="55"/>
      <c r="E110" s="66" t="s">
        <v>49</v>
      </c>
      <c r="F110" s="73"/>
      <c r="G110" s="29"/>
      <c r="H110" s="29"/>
    </row>
    <row r="111" spans="1:16" x14ac:dyDescent="0.2">
      <c r="A111" s="39" t="s">
        <v>50</v>
      </c>
      <c r="B111" s="48" t="e" cm="1">
        <f t="array" ref="B111">INDEX('Model Data'!$F:$F,MATCH(1,(CONCATENATE(B109,"_TM152_",B108)='Model Data'!$D:$D)*($E111='Model Data'!$E:$E),0))</f>
        <v>#N/A</v>
      </c>
      <c r="C111" s="48" cm="1">
        <f t="array" ref="C111">INDEX('Model Data'!$F:$F,MATCH(1,(CONCATENATE(C109,"_TM152_",C108)='Model Data'!$D:$D)*($E111='Model Data'!$E:$E),0))</f>
        <v>9004749</v>
      </c>
      <c r="D111" s="48" t="e" cm="1">
        <f t="array" ref="D111">INDEX('Model Data'!$F:$F,MATCH(1,(CONCATENATE(D109,"_TM152_",D108)='Model Data'!$D:$D)*($E111='Model Data'!$E:$E),0))</f>
        <v>#N/A</v>
      </c>
      <c r="E111" s="66" t="str">
        <f>E$39</f>
        <v>total_population</v>
      </c>
      <c r="F111" s="75"/>
    </row>
    <row r="112" spans="1:16" x14ac:dyDescent="0.2">
      <c r="A112" s="39" t="s">
        <v>52</v>
      </c>
      <c r="B112" s="48" t="e" cm="1">
        <f t="array" ref="B112">INDEX('Model Data'!$F:$F,MATCH(1,(CONCATENATE(B109,"_TM152_",B108)='Model Data'!$D:$D)*($E112='Model Data'!$E:$E),0))</f>
        <v>#N/A</v>
      </c>
      <c r="C112" s="48" cm="1">
        <f t="array" ref="C112">INDEX('Model Data'!$F:$F,MATCH(1,(CONCATENATE(C109,"_TM152_",C108)='Model Data'!$D:$D)*($E112='Model Data'!$E:$E),0))</f>
        <v>7712008</v>
      </c>
      <c r="D112" s="48" t="e" cm="1">
        <f t="array" ref="D112">INDEX('Model Data'!$F:$F,MATCH(1,(CONCATENATE(D109,"_TM152_",D108)='Model Data'!$D:$D)*($E112='Model Data'!$E:$E),0))</f>
        <v>#N/A</v>
      </c>
      <c r="E112" s="66" t="str">
        <f>E$40</f>
        <v>totpop_dense</v>
      </c>
      <c r="F112" s="75"/>
    </row>
    <row r="113" spans="1:16" x14ac:dyDescent="0.2">
      <c r="A113" s="39" t="s">
        <v>54</v>
      </c>
      <c r="B113" s="48" t="e" cm="1">
        <f t="array" ref="B113">INDEX('Model Data'!$F:$F,MATCH(1,(CONCATENATE(B109,"_TM152_",B108)='Model Data'!$D:$D)*($E113='Model Data'!$E:$E),0))</f>
        <v>#N/A</v>
      </c>
      <c r="C113" s="48" cm="1">
        <f t="array" ref="C113">INDEX('Model Data'!$F:$F,MATCH(1,(CONCATENATE(C109,"_TM152_",C108)='Model Data'!$D:$D)*($E113='Model Data'!$E:$E),0))</f>
        <v>1292741</v>
      </c>
      <c r="D113" s="48" t="e" cm="1">
        <f t="array" ref="D113">INDEX('Model Data'!$F:$F,MATCH(1,(CONCATENATE(D109,"_TM152_",D108)='Model Data'!$D:$D)*($E113='Model Data'!$E:$E),0))</f>
        <v>#N/A</v>
      </c>
      <c r="E113" s="66" t="str">
        <f>E$41</f>
        <v>totpop_sparse</v>
      </c>
      <c r="F113" s="75"/>
      <c r="G113" s="31"/>
    </row>
    <row r="114" spans="1:16" x14ac:dyDescent="0.2">
      <c r="A114" s="39" t="s">
        <v>56</v>
      </c>
      <c r="B114" s="48" t="e" cm="1">
        <f t="array" ref="B114">INDEX('Model Data'!$F:$F,MATCH(1,(CONCATENATE(B109,"_TM152_",B108)='Model Data'!$D:$D)*($E114='Model Data'!$E:$E),0))</f>
        <v>#N/A</v>
      </c>
      <c r="C114" s="48" cm="1">
        <f t="array" ref="C114">INDEX('Model Data'!$F:$F,MATCH(1,(CONCATENATE(C109,"_TM152_",C108)='Model Data'!$D:$D)*($E114='Model Data'!$E:$E),0))</f>
        <v>4616458</v>
      </c>
      <c r="D114" s="48" t="e" cm="1">
        <f t="array" ref="D114">INDEX('Model Data'!$F:$F,MATCH(1,(CONCATENATE(D109,"_TM152_",D108)='Model Data'!$D:$D)*($E114='Model Data'!$E:$E),0))</f>
        <v>#N/A</v>
      </c>
      <c r="E114" s="66" t="str">
        <f>E$42</f>
        <v>adultpop_dense</v>
      </c>
      <c r="F114" s="75"/>
      <c r="G114" s="31"/>
    </row>
    <row r="115" spans="1:16" x14ac:dyDescent="0.2">
      <c r="A115" s="39" t="s">
        <v>58</v>
      </c>
      <c r="B115" s="48" t="e" cm="1">
        <f t="array" ref="B115">INDEX('Model Data'!$F:$F,MATCH(1,(CONCATENATE(B109,"_TM152_",B108)='Model Data'!$D:$D)*($E115='Model Data'!$E:$E),0))</f>
        <v>#N/A</v>
      </c>
      <c r="C115" s="48" cm="1">
        <f t="array" ref="C115">INDEX('Model Data'!$F:$F,MATCH(1,(CONCATENATE(C109,"_TM152_",C108)='Model Data'!$D:$D)*($E115='Model Data'!$E:$E),0))</f>
        <v>718963</v>
      </c>
      <c r="D115" s="48" t="e" cm="1">
        <f t="array" ref="D115">INDEX('Model Data'!$F:$F,MATCH(1,(CONCATENATE(D109,"_TM152_",D108)='Model Data'!$D:$D)*($E115='Model Data'!$E:$E),0))</f>
        <v>#N/A</v>
      </c>
      <c r="E115" s="66" t="str">
        <f>E$43</f>
        <v>adultpop_sparse</v>
      </c>
      <c r="F115" s="75"/>
      <c r="J115" s="25"/>
    </row>
    <row r="116" spans="1:16" x14ac:dyDescent="0.2">
      <c r="A116" s="39" t="s">
        <v>60</v>
      </c>
      <c r="B116" s="48" t="e">
        <f>(B114*B$8+B115*B$9)*(1-B$12)</f>
        <v>#N/A</v>
      </c>
      <c r="C116" s="48">
        <f t="shared" ref="C116:D116" si="13">(C114*C$8+C115*C$9)*(1-C$12)</f>
        <v>534298.40800000017</v>
      </c>
      <c r="D116" s="48" t="e">
        <f t="shared" si="13"/>
        <v>#N/A</v>
      </c>
      <c r="E116" s="31"/>
      <c r="F116" s="75"/>
      <c r="J116" s="25"/>
    </row>
    <row r="117" spans="1:16" x14ac:dyDescent="0.2">
      <c r="A117" s="39" t="s">
        <v>61</v>
      </c>
      <c r="B117" s="48" t="e">
        <f>(B114*B$8+B115*B$9)*B$12</f>
        <v>#N/A</v>
      </c>
      <c r="C117" s="48">
        <f>(C114*C$8+C115*C$9)*C$12</f>
        <v>133574.60200000004</v>
      </c>
      <c r="D117" s="48" t="e">
        <f>(D114*D$8+D115*D$9)*D$12</f>
        <v>#N/A</v>
      </c>
      <c r="E117" s="31"/>
      <c r="F117" s="75"/>
      <c r="J117" s="32"/>
      <c r="L117" s="30"/>
      <c r="M117" s="30"/>
      <c r="N117" s="30"/>
      <c r="O117" s="30"/>
      <c r="P117" s="30"/>
    </row>
    <row r="118" spans="1:16" x14ac:dyDescent="0.2">
      <c r="A118" s="53" t="s">
        <v>62</v>
      </c>
      <c r="B118" s="54" t="s">
        <v>63</v>
      </c>
      <c r="C118" s="54"/>
      <c r="D118" s="55"/>
      <c r="E118" s="27"/>
      <c r="F118" s="73"/>
    </row>
    <row r="119" spans="1:16" x14ac:dyDescent="0.2">
      <c r="A119" s="39" t="s">
        <v>64</v>
      </c>
      <c r="B119" s="48" t="e">
        <f>(B116*B$14+B117*B$15)</f>
        <v>#N/A</v>
      </c>
      <c r="C119" s="48">
        <f>(C116*C$14+C117*C$15)</f>
        <v>3883013.6801400012</v>
      </c>
      <c r="D119" s="48" t="e">
        <f>(D116*D$14+D117*D$15)</f>
        <v>#N/A</v>
      </c>
      <c r="E119" s="31"/>
      <c r="F119" s="74"/>
    </row>
    <row r="120" spans="1:16" x14ac:dyDescent="0.2">
      <c r="A120" s="39" t="s">
        <v>65</v>
      </c>
      <c r="B120" s="48" t="e">
        <f>B119*INDEX('Emission Factors'!$6:$6,,MATCH(B109,'Emission Factors'!$2:$2,0))</f>
        <v>#N/A</v>
      </c>
      <c r="C120" s="48">
        <f>C119*INDEX('Emission Factors'!$6:$6,,MATCH(C109,'Emission Factors'!$2:$2,0))</f>
        <v>1494.9602668539003</v>
      </c>
      <c r="D120" s="48" t="e">
        <f>D119*INDEX('Emission Factors'!$6:$6,,MATCH(D109,'Emission Factors'!$2:$2,0))</f>
        <v>#N/A</v>
      </c>
      <c r="E120" s="31"/>
      <c r="F120" s="74"/>
    </row>
    <row r="121" spans="1:16" ht="25.5" x14ac:dyDescent="0.2">
      <c r="A121" s="35" t="s">
        <v>66</v>
      </c>
      <c r="B121" s="48" t="e">
        <f>(B116*B$19*B$25+B117*B$28*B$34)*INDEX('Emission Factors'!$6:$6,,MATCH(B109,'Emission Factors'!$2:$2,0))</f>
        <v>#N/A</v>
      </c>
      <c r="C121" s="48">
        <f>(C116*C$19*C$25+C117*C$28*C$34)*INDEX('Emission Factors'!$6:$6,,MATCH(C109,'Emission Factors'!$2:$2,0))</f>
        <v>385.98800889443942</v>
      </c>
      <c r="D121" s="48" t="e">
        <f>(D116*D$19*D$25+D117*D$28*D$34)*INDEX('Emission Factors'!$6:$6,,MATCH(D109,'Emission Factors'!$2:$2,0))</f>
        <v>#N/A</v>
      </c>
      <c r="E121" s="31"/>
      <c r="F121" s="74"/>
    </row>
    <row r="122" spans="1:16" x14ac:dyDescent="0.2">
      <c r="A122" s="35" t="s">
        <v>67</v>
      </c>
      <c r="B122" s="48" t="e">
        <f>SUM(B120:B121)</f>
        <v>#N/A</v>
      </c>
      <c r="C122" s="48">
        <f>SUM(C120:C121)</f>
        <v>1880.9482757483397</v>
      </c>
      <c r="D122" s="48" t="e">
        <f>SUM(D120:D121)</f>
        <v>#N/A</v>
      </c>
      <c r="E122" s="31"/>
      <c r="F122" s="74"/>
    </row>
    <row r="123" spans="1:16" x14ac:dyDescent="0.2">
      <c r="A123" s="67" t="s">
        <v>68</v>
      </c>
      <c r="B123" s="68" t="e">
        <f>-(B122/'SB 375 Calcs'!C$2)/('SB 375 Calcs'!$B$3/'SB 375 Calcs'!$B$2)</f>
        <v>#N/A</v>
      </c>
      <c r="C123" s="68">
        <f>-(C122/'SB 375 Calcs'!D$2)/('SB 375 Calcs'!$B$3/'SB 375 Calcs'!$B$2)</f>
        <v>-2.5235059808041894E-2</v>
      </c>
      <c r="D123" s="68" t="e">
        <f>-(D122/'SB 375 Calcs'!E$2)/('SB 375 Calcs'!$B$3/'SB 375 Calcs'!$B$2)</f>
        <v>#N/A</v>
      </c>
      <c r="E123" s="33"/>
      <c r="F123" s="74"/>
    </row>
    <row r="126" spans="1:16" x14ac:dyDescent="0.2">
      <c r="A126" s="59" t="s">
        <v>80</v>
      </c>
      <c r="B126" s="60" t="s">
        <v>46</v>
      </c>
      <c r="C126" s="60" t="s">
        <v>81</v>
      </c>
      <c r="D126" s="60" t="s">
        <v>82</v>
      </c>
      <c r="E126" s="60"/>
      <c r="F126" s="61"/>
      <c r="G126" s="13"/>
      <c r="H126" s="13"/>
    </row>
    <row r="127" spans="1:16" s="30" customFormat="1" x14ac:dyDescent="0.2">
      <c r="A127" s="47" t="s">
        <v>2</v>
      </c>
      <c r="B127" s="47">
        <f>B$7</f>
        <v>0</v>
      </c>
      <c r="C127" s="47">
        <f t="shared" ref="C127:D127" si="14">C$7</f>
        <v>2035</v>
      </c>
      <c r="D127" s="47">
        <f t="shared" si="14"/>
        <v>2050</v>
      </c>
      <c r="E127" s="28"/>
      <c r="F127" s="73" t="s">
        <v>4</v>
      </c>
      <c r="G127" s="29"/>
      <c r="H127" s="29"/>
    </row>
    <row r="128" spans="1:16" s="30" customFormat="1" x14ac:dyDescent="0.2">
      <c r="A128" s="53" t="s">
        <v>48</v>
      </c>
      <c r="B128" s="54"/>
      <c r="C128" s="54"/>
      <c r="D128" s="55"/>
      <c r="E128" s="66" t="s">
        <v>49</v>
      </c>
      <c r="F128" s="73"/>
      <c r="G128" s="29"/>
      <c r="H128" s="29"/>
    </row>
    <row r="129" spans="1:16" x14ac:dyDescent="0.2">
      <c r="A129" s="39" t="s">
        <v>50</v>
      </c>
      <c r="B129" s="48" t="e" cm="1">
        <f t="array" ref="B129">INDEX('Model Data'!$F:$F,MATCH(1,(CONCATENATE(B127,"_TM152_",B126)='Model Data'!$D:$D)*($E129='Model Data'!$E:$E),0))</f>
        <v>#N/A</v>
      </c>
      <c r="C129" s="48" cm="1">
        <f t="array" ref="C129">INDEX('Model Data'!$F:$F,MATCH(1,(CONCATENATE(C127,"_TM152_",C126)='Model Data'!$D:$D)*($E129='Model Data'!$E:$E),0))</f>
        <v>9002950</v>
      </c>
      <c r="D129" s="48" cm="1">
        <f t="array" ref="D129">INDEX('Model Data'!$F:$F,MATCH(1,(CONCATENATE(D127,"_TM152_",D126)='Model Data'!$D:$D)*($E129='Model Data'!$E:$E),0))</f>
        <v>10325405</v>
      </c>
      <c r="E129" s="66" t="str">
        <f>E$39</f>
        <v>total_population</v>
      </c>
      <c r="F129" s="75"/>
    </row>
    <row r="130" spans="1:16" x14ac:dyDescent="0.2">
      <c r="A130" s="39" t="s">
        <v>52</v>
      </c>
      <c r="B130" s="48" t="e" cm="1">
        <f t="array" ref="B130">INDEX('Model Data'!$F:$F,MATCH(1,(CONCATENATE(B127,"_TM152_",B126)='Model Data'!$D:$D)*($E130='Model Data'!$E:$E),0))</f>
        <v>#N/A</v>
      </c>
      <c r="C130" s="48" cm="1">
        <f t="array" ref="C130">INDEX('Model Data'!$F:$F,MATCH(1,(CONCATENATE(C127,"_TM152_",C126)='Model Data'!$D:$D)*($E130='Model Data'!$E:$E),0))</f>
        <v>7611620</v>
      </c>
      <c r="D130" s="48" cm="1">
        <f t="array" ref="D130">INDEX('Model Data'!$F:$F,MATCH(1,(CONCATENATE(D127,"_TM152_",D126)='Model Data'!$D:$D)*($E130='Model Data'!$E:$E),0))</f>
        <v>8975040</v>
      </c>
      <c r="E130" s="66" t="str">
        <f>E$40</f>
        <v>totpop_dense</v>
      </c>
      <c r="F130" s="75"/>
    </row>
    <row r="131" spans="1:16" x14ac:dyDescent="0.2">
      <c r="A131" s="39" t="s">
        <v>54</v>
      </c>
      <c r="B131" s="48" t="e" cm="1">
        <f t="array" ref="B131">INDEX('Model Data'!$F:$F,MATCH(1,(CONCATENATE(B127,"_TM152_",B126)='Model Data'!$D:$D)*($E131='Model Data'!$E:$E),0))</f>
        <v>#N/A</v>
      </c>
      <c r="C131" s="48" cm="1">
        <f t="array" ref="C131">INDEX('Model Data'!$F:$F,MATCH(1,(CONCATENATE(C127,"_TM152_",C126)='Model Data'!$D:$D)*($E131='Model Data'!$E:$E),0))</f>
        <v>1391330</v>
      </c>
      <c r="D131" s="48" cm="1">
        <f t="array" ref="D131">INDEX('Model Data'!$F:$F,MATCH(1,(CONCATENATE(D127,"_TM152_",D126)='Model Data'!$D:$D)*($E131='Model Data'!$E:$E),0))</f>
        <v>1350365</v>
      </c>
      <c r="E131" s="66" t="str">
        <f>E$41</f>
        <v>totpop_sparse</v>
      </c>
      <c r="F131" s="75"/>
      <c r="G131" s="31"/>
    </row>
    <row r="132" spans="1:16" x14ac:dyDescent="0.2">
      <c r="A132" s="39" t="s">
        <v>56</v>
      </c>
      <c r="B132" s="48" t="e" cm="1">
        <f t="array" ref="B132">INDEX('Model Data'!$F:$F,MATCH(1,(CONCATENATE(B127,"_TM152_",B126)='Model Data'!$D:$D)*($E132='Model Data'!$E:$E),0))</f>
        <v>#N/A</v>
      </c>
      <c r="C132" s="48" cm="1">
        <f t="array" ref="C132">INDEX('Model Data'!$F:$F,MATCH(1,(CONCATENATE(C127,"_TM152_",C126)='Model Data'!$D:$D)*($E132='Model Data'!$E:$E),0))</f>
        <v>4553256</v>
      </c>
      <c r="D132" s="48" cm="1">
        <f t="array" ref="D132">INDEX('Model Data'!$F:$F,MATCH(1,(CONCATENATE(D127,"_TM152_",D126)='Model Data'!$D:$D)*($E132='Model Data'!$E:$E),0))</f>
        <v>5249720</v>
      </c>
      <c r="E132" s="66" t="str">
        <f>E$42</f>
        <v>adultpop_dense</v>
      </c>
      <c r="F132" s="75"/>
      <c r="G132" s="31"/>
    </row>
    <row r="133" spans="1:16" x14ac:dyDescent="0.2">
      <c r="A133" s="39" t="s">
        <v>58</v>
      </c>
      <c r="B133" s="48" t="e" cm="1">
        <f t="array" ref="B133">INDEX('Model Data'!$F:$F,MATCH(1,(CONCATENATE(B127,"_TM152_",B126)='Model Data'!$D:$D)*($E133='Model Data'!$E:$E),0))</f>
        <v>#N/A</v>
      </c>
      <c r="C133" s="48" cm="1">
        <f t="array" ref="C133">INDEX('Model Data'!$F:$F,MATCH(1,(CONCATENATE(C127,"_TM152_",C126)='Model Data'!$D:$D)*($E133='Model Data'!$E:$E),0))</f>
        <v>780946</v>
      </c>
      <c r="D133" s="48" cm="1">
        <f t="array" ref="D133">INDEX('Model Data'!$F:$F,MATCH(1,(CONCATENATE(D127,"_TM152_",D126)='Model Data'!$D:$D)*($E133='Model Data'!$E:$E),0))</f>
        <v>732973</v>
      </c>
      <c r="E133" s="66" t="str">
        <f>E$43</f>
        <v>adultpop_sparse</v>
      </c>
      <c r="F133" s="75"/>
      <c r="J133" s="25"/>
    </row>
    <row r="134" spans="1:16" x14ac:dyDescent="0.2">
      <c r="A134" s="39" t="s">
        <v>60</v>
      </c>
      <c r="B134" s="48" t="e">
        <f>(B132*B$8+B133*B$9)*(1-B$12)</f>
        <v>#N/A</v>
      </c>
      <c r="C134" s="48">
        <f t="shared" ref="C134:D134" si="15">(C132*C$8+C133*C$9)*(1-C$12)</f>
        <v>528707.37600000005</v>
      </c>
      <c r="D134" s="48">
        <f t="shared" si="15"/>
        <v>567712.49249999993</v>
      </c>
      <c r="E134" s="31"/>
      <c r="F134" s="75"/>
      <c r="J134" s="25"/>
    </row>
    <row r="135" spans="1:16" x14ac:dyDescent="0.2">
      <c r="A135" s="39" t="s">
        <v>61</v>
      </c>
      <c r="B135" s="48" t="e">
        <f>(B132*B$8+B133*B$9)*B$12</f>
        <v>#N/A</v>
      </c>
      <c r="C135" s="48">
        <f>(C132*C$8+C133*C$9)*C$12</f>
        <v>132176.84400000001</v>
      </c>
      <c r="D135" s="48">
        <f>(D132*D$8+D133*D$9)*D$12</f>
        <v>189237.4975</v>
      </c>
      <c r="E135" s="31"/>
      <c r="F135" s="75"/>
      <c r="J135" s="32"/>
      <c r="L135" s="30"/>
      <c r="M135" s="30"/>
      <c r="N135" s="30"/>
      <c r="O135" s="30"/>
      <c r="P135" s="30"/>
    </row>
    <row r="136" spans="1:16" x14ac:dyDescent="0.2">
      <c r="A136" s="53" t="s">
        <v>62</v>
      </c>
      <c r="B136" s="54" t="s">
        <v>63</v>
      </c>
      <c r="C136" s="54"/>
      <c r="D136" s="55"/>
      <c r="E136" s="27"/>
      <c r="F136" s="73"/>
    </row>
    <row r="137" spans="1:16" x14ac:dyDescent="0.2">
      <c r="A137" s="39" t="s">
        <v>64</v>
      </c>
      <c r="B137" s="48" t="e">
        <f>(B134*B$14+B135*B$15)</f>
        <v>#N/A</v>
      </c>
      <c r="C137" s="48">
        <f>(C134*C$14+C135*C$15)</f>
        <v>3842380.8550800001</v>
      </c>
      <c r="D137" s="48">
        <f>(D134*D$14+D135*D$15)</f>
        <v>4176471.5698249997</v>
      </c>
      <c r="E137" s="31"/>
      <c r="F137" s="74"/>
    </row>
    <row r="138" spans="1:16" x14ac:dyDescent="0.2">
      <c r="A138" s="39" t="s">
        <v>65</v>
      </c>
      <c r="B138" s="48" t="e">
        <f>B137*INDEX('Emission Factors'!$6:$6,,MATCH(B127,'Emission Factors'!$2:$2,0))</f>
        <v>#N/A</v>
      </c>
      <c r="C138" s="48">
        <f>C137*INDEX('Emission Factors'!$6:$6,,MATCH(C127,'Emission Factors'!$2:$2,0))</f>
        <v>1479.3166292057999</v>
      </c>
      <c r="D138" s="48">
        <f>D137*INDEX('Emission Factors'!$6:$6,,MATCH(D127,'Emission Factors'!$2:$2,0))</f>
        <v>1616.2944975222747</v>
      </c>
      <c r="E138" s="31"/>
      <c r="F138" s="74"/>
    </row>
    <row r="139" spans="1:16" ht="25.5" x14ac:dyDescent="0.2">
      <c r="A139" s="35" t="s">
        <v>66</v>
      </c>
      <c r="B139" s="48" t="e">
        <f>(B134*B$19*B$25+B135*B$28*B$34)*INDEX('Emission Factors'!$6:$6,,MATCH(B127,'Emission Factors'!$2:$2,0))</f>
        <v>#N/A</v>
      </c>
      <c r="C139" s="48">
        <f>(C134*C$19*C$25+C135*C$28*C$34)*INDEX('Emission Factors'!$6:$6,,MATCH(C127,'Emission Factors'!$2:$2,0))</f>
        <v>381.94893395610433</v>
      </c>
      <c r="D139" s="48">
        <f>(D134*D$19*D$25+D135*D$28*D$34)*INDEX('Emission Factors'!$6:$6,,MATCH(D127,'Emission Factors'!$2:$2,0))</f>
        <v>417.76947375113502</v>
      </c>
      <c r="E139" s="31"/>
      <c r="F139" s="74"/>
    </row>
    <row r="140" spans="1:16" x14ac:dyDescent="0.2">
      <c r="A140" s="35" t="s">
        <v>67</v>
      </c>
      <c r="B140" s="48" t="e">
        <f>SUM(B138:B139)</f>
        <v>#N/A</v>
      </c>
      <c r="C140" s="48">
        <f>SUM(C138:C139)</f>
        <v>1861.2655631619043</v>
      </c>
      <c r="D140" s="48">
        <f>SUM(D138:D139)</f>
        <v>2034.0639712734096</v>
      </c>
      <c r="E140" s="31"/>
      <c r="F140" s="74"/>
    </row>
    <row r="141" spans="1:16" x14ac:dyDescent="0.2">
      <c r="A141" s="67" t="s">
        <v>68</v>
      </c>
      <c r="B141" s="68" t="e">
        <f>-(B140/'SB 375 Calcs'!C$2)/('SB 375 Calcs'!$B$3/'SB 375 Calcs'!$B$2)</f>
        <v>#N/A</v>
      </c>
      <c r="C141" s="68">
        <f>-(C140/'SB 375 Calcs'!D$2)/('SB 375 Calcs'!$B$3/'SB 375 Calcs'!$B$2)</f>
        <v>-2.4970993838920236E-2</v>
      </c>
      <c r="D141" s="68">
        <f>-(D140/'SB 375 Calcs'!E$2)/('SB 375 Calcs'!$B$3/'SB 375 Calcs'!$B$2)</f>
        <v>-2.2439034955254691E-2</v>
      </c>
      <c r="E141" s="33"/>
      <c r="F141" s="74"/>
    </row>
  </sheetData>
  <mergeCells count="2">
    <mergeCell ref="B3:D3"/>
    <mergeCell ref="C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B2:J17"/>
  <sheetViews>
    <sheetView workbookViewId="0">
      <selection activeCell="H17" sqref="H17"/>
    </sheetView>
  </sheetViews>
  <sheetFormatPr defaultColWidth="8.7109375" defaultRowHeight="15" x14ac:dyDescent="0.25"/>
  <cols>
    <col min="2" max="2" width="33.42578125" customWidth="1"/>
    <col min="3" max="7" width="10.5703125" customWidth="1"/>
    <col min="8" max="8" width="21.28515625" customWidth="1"/>
    <col min="9" max="9" width="21" customWidth="1"/>
    <col min="10" max="10" width="13.42578125" bestFit="1" customWidth="1"/>
  </cols>
  <sheetData>
    <row r="2" spans="2:10" x14ac:dyDescent="0.25">
      <c r="B2" s="1" t="s">
        <v>83</v>
      </c>
    </row>
    <row r="3" spans="2:10" x14ac:dyDescent="0.25">
      <c r="B3" t="s">
        <v>84</v>
      </c>
    </row>
    <row r="4" spans="2:10" x14ac:dyDescent="0.25">
      <c r="B4" t="s">
        <v>85</v>
      </c>
    </row>
    <row r="6" spans="2:10" x14ac:dyDescent="0.25">
      <c r="B6" s="2"/>
      <c r="C6" s="2" t="s">
        <v>86</v>
      </c>
      <c r="D6" s="2" t="s">
        <v>87</v>
      </c>
      <c r="E6" s="2" t="s">
        <v>88</v>
      </c>
      <c r="F6" s="2" t="s">
        <v>89</v>
      </c>
      <c r="G6" s="2" t="s">
        <v>90</v>
      </c>
      <c r="H6" s="2" t="s">
        <v>91</v>
      </c>
    </row>
    <row r="7" spans="2:10" ht="30" x14ac:dyDescent="0.25">
      <c r="B7" s="3" t="s">
        <v>92</v>
      </c>
      <c r="C7" s="2">
        <v>76</v>
      </c>
      <c r="D7" s="2">
        <v>78</v>
      </c>
      <c r="E7" s="2">
        <v>113</v>
      </c>
      <c r="F7" s="2">
        <v>142</v>
      </c>
      <c r="G7" s="2">
        <v>98</v>
      </c>
      <c r="H7" s="7">
        <f>SUMPRODUCT(C7:G7,C12:G12)/SUM(C12:G12)</f>
        <v>104.46586345381526</v>
      </c>
      <c r="J7" t="s">
        <v>93</v>
      </c>
    </row>
    <row r="8" spans="2:10" x14ac:dyDescent="0.25">
      <c r="B8" s="4"/>
    </row>
    <row r="9" spans="2:10" ht="30" x14ac:dyDescent="0.25">
      <c r="B9" s="2"/>
      <c r="C9" s="5" t="s">
        <v>86</v>
      </c>
      <c r="D9" s="5" t="s">
        <v>87</v>
      </c>
      <c r="E9" s="5" t="s">
        <v>88</v>
      </c>
      <c r="F9" s="5" t="s">
        <v>89</v>
      </c>
      <c r="G9" s="5" t="s">
        <v>90</v>
      </c>
      <c r="H9" s="9" t="s">
        <v>94</v>
      </c>
      <c r="I9" s="3" t="s">
        <v>95</v>
      </c>
    </row>
    <row r="10" spans="2:10" ht="31.35" customHeight="1" x14ac:dyDescent="0.25">
      <c r="B10" s="3" t="s">
        <v>96</v>
      </c>
      <c r="C10" s="2">
        <v>482</v>
      </c>
      <c r="D10" s="2">
        <v>771</v>
      </c>
      <c r="E10" s="2">
        <v>631</v>
      </c>
      <c r="F10" s="2">
        <v>585</v>
      </c>
      <c r="G10" s="2">
        <v>581</v>
      </c>
      <c r="H10" s="7">
        <f>SUMPRODUCT(C10:G10,C12:G12)/SUM(C12:G12)</f>
        <v>585.67469879518069</v>
      </c>
      <c r="I10" s="8">
        <f>H10/365</f>
        <v>1.6045882158772073</v>
      </c>
      <c r="J10" t="s">
        <v>97</v>
      </c>
    </row>
    <row r="11" spans="2:10" ht="29.65" customHeight="1" x14ac:dyDescent="0.25">
      <c r="B11" s="3" t="s">
        <v>98</v>
      </c>
      <c r="C11" s="2">
        <v>138</v>
      </c>
      <c r="D11" s="2">
        <v>235</v>
      </c>
      <c r="E11" s="2">
        <v>224</v>
      </c>
      <c r="F11" s="2">
        <v>172</v>
      </c>
      <c r="G11" s="2">
        <v>289</v>
      </c>
      <c r="H11" s="7">
        <f>SUMPRODUCT(C11:G11,C12:G12)/SUM(C12:G12)</f>
        <v>197.9558232931727</v>
      </c>
      <c r="I11" s="8">
        <f>H11/365</f>
        <v>0.54234472135115808</v>
      </c>
    </row>
    <row r="12" spans="2:10" ht="30" x14ac:dyDescent="0.25">
      <c r="B12" s="3" t="s">
        <v>99</v>
      </c>
      <c r="C12" s="6">
        <v>68000</v>
      </c>
      <c r="D12" s="6">
        <v>26000</v>
      </c>
      <c r="E12" s="6">
        <v>54000</v>
      </c>
      <c r="F12" s="6">
        <v>64000</v>
      </c>
      <c r="G12" s="6">
        <v>37000</v>
      </c>
      <c r="H12" s="2"/>
      <c r="I12" s="2"/>
    </row>
    <row r="14" spans="2:10" x14ac:dyDescent="0.25">
      <c r="B14" s="2"/>
      <c r="C14" s="5" t="s">
        <v>86</v>
      </c>
      <c r="D14" s="5" t="s">
        <v>87</v>
      </c>
      <c r="E14" s="5" t="s">
        <v>88</v>
      </c>
      <c r="F14" s="5" t="s">
        <v>89</v>
      </c>
      <c r="G14" s="5" t="s">
        <v>90</v>
      </c>
      <c r="H14" s="2" t="s">
        <v>91</v>
      </c>
    </row>
    <row r="15" spans="2:10" x14ac:dyDescent="0.25">
      <c r="B15" s="3" t="s">
        <v>100</v>
      </c>
      <c r="C15" s="6">
        <v>1498</v>
      </c>
      <c r="D15" s="6">
        <v>824</v>
      </c>
      <c r="E15" s="6">
        <v>2887</v>
      </c>
      <c r="F15" s="6">
        <v>1010</v>
      </c>
      <c r="G15" s="6">
        <v>1127</v>
      </c>
      <c r="H15" s="2"/>
      <c r="I15" t="s">
        <v>63</v>
      </c>
      <c r="J15" t="s">
        <v>101</v>
      </c>
    </row>
    <row r="16" spans="2:10" ht="30" x14ac:dyDescent="0.25">
      <c r="B16" s="3" t="s">
        <v>102</v>
      </c>
      <c r="C16" s="2">
        <v>25.4</v>
      </c>
      <c r="D16" s="2">
        <v>23</v>
      </c>
      <c r="E16" s="2">
        <v>24.9</v>
      </c>
      <c r="F16" s="2">
        <v>23.4</v>
      </c>
      <c r="G16" s="2">
        <v>23.5</v>
      </c>
      <c r="H16" s="8">
        <f>SUMPRODUCT(C16:G16,C15:G15)/SUM(C15:G15)</f>
        <v>24.367819221344948</v>
      </c>
      <c r="J16" t="s">
        <v>103</v>
      </c>
    </row>
    <row r="17" spans="2:8" ht="30" x14ac:dyDescent="0.25">
      <c r="B17" s="3" t="s">
        <v>104</v>
      </c>
      <c r="C17" s="2">
        <v>36</v>
      </c>
      <c r="D17" s="2">
        <v>107</v>
      </c>
      <c r="E17" s="2">
        <v>36</v>
      </c>
      <c r="F17" s="2">
        <v>36</v>
      </c>
      <c r="G17" s="2">
        <v>36</v>
      </c>
      <c r="H17" s="8">
        <f>SUMPRODUCT(C17:G17,C15:G15)/SUM(C15:G15)</f>
        <v>43.964062074598424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A1:G428"/>
  <sheetViews>
    <sheetView workbookViewId="0">
      <pane ySplit="2" topLeftCell="A408" activePane="bottomLeft" state="frozen"/>
      <selection pane="bottomLeft" activeCell="A345" sqref="A345"/>
    </sheetView>
  </sheetViews>
  <sheetFormatPr defaultColWidth="9.28515625" defaultRowHeight="12.75" x14ac:dyDescent="0.2"/>
  <cols>
    <col min="1" max="1" width="31.42578125" style="10" customWidth="1"/>
    <col min="2" max="2" width="5" style="10" customWidth="1"/>
    <col min="3" max="3" width="12.42578125" style="10" bestFit="1" customWidth="1"/>
    <col min="4" max="4" width="28.5703125" style="10" bestFit="1" customWidth="1"/>
    <col min="5" max="5" width="14.42578125" style="10" bestFit="1" customWidth="1"/>
    <col min="6" max="6" width="8" style="10" customWidth="1"/>
    <col min="7" max="16384" width="9.28515625" style="10"/>
  </cols>
  <sheetData>
    <row r="1" spans="1:6" x14ac:dyDescent="0.2">
      <c r="A1" s="10" t="s">
        <v>105</v>
      </c>
      <c r="B1" s="10">
        <v>10</v>
      </c>
    </row>
    <row r="2" spans="1:6" x14ac:dyDescent="0.2">
      <c r="A2" s="10" t="s">
        <v>106</v>
      </c>
      <c r="B2" s="10" t="s">
        <v>107</v>
      </c>
      <c r="C2" s="10" t="s">
        <v>108</v>
      </c>
      <c r="D2" s="10" t="s">
        <v>109</v>
      </c>
      <c r="E2" s="10" t="s">
        <v>110</v>
      </c>
      <c r="F2" s="10" t="s">
        <v>111</v>
      </c>
    </row>
    <row r="3" spans="1:6" x14ac:dyDescent="0.2">
      <c r="A3" s="11" t="s">
        <v>112</v>
      </c>
    </row>
    <row r="4" spans="1:6" x14ac:dyDescent="0.2">
      <c r="A4" s="10" t="s">
        <v>113</v>
      </c>
      <c r="B4" s="10">
        <v>2020</v>
      </c>
      <c r="C4" s="10" t="s">
        <v>114</v>
      </c>
      <c r="D4" s="10" t="s">
        <v>115</v>
      </c>
      <c r="E4" s="10" t="s">
        <v>57</v>
      </c>
      <c r="F4" s="10">
        <v>4060789</v>
      </c>
    </row>
    <row r="5" spans="1:6" x14ac:dyDescent="0.2">
      <c r="A5" s="10" t="s">
        <v>116</v>
      </c>
      <c r="B5" s="10">
        <v>2020</v>
      </c>
      <c r="C5" s="10" t="s">
        <v>114</v>
      </c>
      <c r="D5" s="10" t="s">
        <v>115</v>
      </c>
      <c r="E5" s="10" t="s">
        <v>59</v>
      </c>
      <c r="F5" s="10">
        <v>833703</v>
      </c>
    </row>
    <row r="6" spans="1:6" x14ac:dyDescent="0.2">
      <c r="A6" s="10" t="s">
        <v>117</v>
      </c>
      <c r="B6" s="10">
        <v>2020</v>
      </c>
      <c r="C6" s="10" t="s">
        <v>114</v>
      </c>
      <c r="D6" s="10" t="s">
        <v>115</v>
      </c>
      <c r="E6" s="10" t="s">
        <v>51</v>
      </c>
      <c r="F6" s="10">
        <v>7899270</v>
      </c>
    </row>
    <row r="7" spans="1:6" x14ac:dyDescent="0.2">
      <c r="A7" s="10" t="s">
        <v>118</v>
      </c>
      <c r="B7" s="10">
        <v>2020</v>
      </c>
      <c r="C7" s="10" t="s">
        <v>114</v>
      </c>
      <c r="D7" s="10" t="s">
        <v>115</v>
      </c>
      <c r="E7" s="10" t="s">
        <v>53</v>
      </c>
      <c r="F7" s="10">
        <v>6481296</v>
      </c>
    </row>
    <row r="8" spans="1:6" x14ac:dyDescent="0.2">
      <c r="A8" s="10" t="s">
        <v>119</v>
      </c>
      <c r="B8" s="10">
        <v>2020</v>
      </c>
      <c r="C8" s="10" t="s">
        <v>114</v>
      </c>
      <c r="D8" s="10" t="s">
        <v>115</v>
      </c>
      <c r="E8" s="10" t="s">
        <v>55</v>
      </c>
      <c r="F8" s="10">
        <v>1417974</v>
      </c>
    </row>
    <row r="9" spans="1:6" x14ac:dyDescent="0.2">
      <c r="A9" s="10" t="s">
        <v>120</v>
      </c>
      <c r="B9" s="10">
        <v>2020</v>
      </c>
      <c r="C9" s="10" t="s">
        <v>121</v>
      </c>
      <c r="D9" s="10" t="s">
        <v>122</v>
      </c>
      <c r="E9" s="10" t="s">
        <v>57</v>
      </c>
      <c r="F9" s="10">
        <v>4107873</v>
      </c>
    </row>
    <row r="10" spans="1:6" x14ac:dyDescent="0.2">
      <c r="A10" s="10" t="s">
        <v>123</v>
      </c>
      <c r="B10" s="10">
        <v>2020</v>
      </c>
      <c r="C10" s="10" t="s">
        <v>121</v>
      </c>
      <c r="D10" s="10" t="s">
        <v>122</v>
      </c>
      <c r="E10" s="10" t="s">
        <v>59</v>
      </c>
      <c r="F10" s="10">
        <v>786603</v>
      </c>
    </row>
    <row r="11" spans="1:6" x14ac:dyDescent="0.2">
      <c r="A11" s="10" t="s">
        <v>124</v>
      </c>
      <c r="B11" s="10">
        <v>2020</v>
      </c>
      <c r="C11" s="10" t="s">
        <v>121</v>
      </c>
      <c r="D11" s="10" t="s">
        <v>122</v>
      </c>
      <c r="E11" s="10" t="s">
        <v>51</v>
      </c>
      <c r="F11" s="10">
        <v>7899270</v>
      </c>
    </row>
    <row r="12" spans="1:6" x14ac:dyDescent="0.2">
      <c r="A12" s="10" t="s">
        <v>125</v>
      </c>
      <c r="B12" s="10">
        <v>2020</v>
      </c>
      <c r="C12" s="10" t="s">
        <v>121</v>
      </c>
      <c r="D12" s="10" t="s">
        <v>122</v>
      </c>
      <c r="E12" s="10" t="s">
        <v>53</v>
      </c>
      <c r="F12" s="10">
        <v>6570276</v>
      </c>
    </row>
    <row r="13" spans="1:6" x14ac:dyDescent="0.2">
      <c r="A13" s="10" t="s">
        <v>126</v>
      </c>
      <c r="B13" s="10">
        <v>2020</v>
      </c>
      <c r="C13" s="10" t="s">
        <v>121</v>
      </c>
      <c r="D13" s="10" t="s">
        <v>122</v>
      </c>
      <c r="E13" s="10" t="s">
        <v>55</v>
      </c>
      <c r="F13" s="10">
        <v>1328994</v>
      </c>
    </row>
    <row r="14" spans="1:6" x14ac:dyDescent="0.2">
      <c r="A14" s="10" t="s">
        <v>127</v>
      </c>
      <c r="B14" s="10">
        <v>2020</v>
      </c>
      <c r="C14" s="10" t="s">
        <v>128</v>
      </c>
      <c r="D14" s="10" t="s">
        <v>129</v>
      </c>
      <c r="E14" s="10" t="s">
        <v>57</v>
      </c>
      <c r="F14" s="10">
        <v>4098415</v>
      </c>
    </row>
    <row r="15" spans="1:6" x14ac:dyDescent="0.2">
      <c r="A15" s="10" t="s">
        <v>130</v>
      </c>
      <c r="B15" s="10">
        <v>2020</v>
      </c>
      <c r="C15" s="10" t="s">
        <v>128</v>
      </c>
      <c r="D15" s="10" t="s">
        <v>129</v>
      </c>
      <c r="E15" s="10" t="s">
        <v>59</v>
      </c>
      <c r="F15" s="10">
        <v>796088</v>
      </c>
    </row>
    <row r="16" spans="1:6" x14ac:dyDescent="0.2">
      <c r="A16" s="10" t="s">
        <v>131</v>
      </c>
      <c r="B16" s="10">
        <v>2020</v>
      </c>
      <c r="C16" s="10" t="s">
        <v>128</v>
      </c>
      <c r="D16" s="10" t="s">
        <v>129</v>
      </c>
      <c r="E16" s="10" t="s">
        <v>51</v>
      </c>
      <c r="F16" s="10">
        <v>7899270</v>
      </c>
    </row>
    <row r="17" spans="1:6" x14ac:dyDescent="0.2">
      <c r="A17" s="10" t="s">
        <v>132</v>
      </c>
      <c r="B17" s="10">
        <v>2020</v>
      </c>
      <c r="C17" s="10" t="s">
        <v>128</v>
      </c>
      <c r="D17" s="10" t="s">
        <v>129</v>
      </c>
      <c r="E17" s="10" t="s">
        <v>53</v>
      </c>
      <c r="F17" s="10">
        <v>6552862</v>
      </c>
    </row>
    <row r="18" spans="1:6" x14ac:dyDescent="0.2">
      <c r="A18" s="10" t="s">
        <v>133</v>
      </c>
      <c r="B18" s="10">
        <v>2020</v>
      </c>
      <c r="C18" s="10" t="s">
        <v>128</v>
      </c>
      <c r="D18" s="10" t="s">
        <v>129</v>
      </c>
      <c r="E18" s="10" t="s">
        <v>55</v>
      </c>
      <c r="F18" s="10">
        <v>1346408</v>
      </c>
    </row>
    <row r="19" spans="1:6" x14ac:dyDescent="0.2">
      <c r="A19" s="10" t="s">
        <v>134</v>
      </c>
      <c r="B19" s="10">
        <v>2020</v>
      </c>
      <c r="C19" s="10" t="s">
        <v>135</v>
      </c>
      <c r="D19" s="10" t="s">
        <v>136</v>
      </c>
      <c r="E19" s="10" t="s">
        <v>57</v>
      </c>
      <c r="F19" s="10">
        <v>4104305</v>
      </c>
    </row>
    <row r="20" spans="1:6" x14ac:dyDescent="0.2">
      <c r="A20" s="10" t="s">
        <v>137</v>
      </c>
      <c r="B20" s="10">
        <v>2020</v>
      </c>
      <c r="C20" s="10" t="s">
        <v>135</v>
      </c>
      <c r="D20" s="10" t="s">
        <v>136</v>
      </c>
      <c r="E20" s="10" t="s">
        <v>59</v>
      </c>
      <c r="F20" s="10">
        <v>790165</v>
      </c>
    </row>
    <row r="21" spans="1:6" x14ac:dyDescent="0.2">
      <c r="A21" s="10" t="s">
        <v>138</v>
      </c>
      <c r="B21" s="10">
        <v>2020</v>
      </c>
      <c r="C21" s="10" t="s">
        <v>135</v>
      </c>
      <c r="D21" s="10" t="s">
        <v>136</v>
      </c>
      <c r="E21" s="10" t="s">
        <v>51</v>
      </c>
      <c r="F21" s="10">
        <v>7899270</v>
      </c>
    </row>
    <row r="22" spans="1:6" x14ac:dyDescent="0.2">
      <c r="A22" s="10" t="s">
        <v>139</v>
      </c>
      <c r="B22" s="10">
        <v>2020</v>
      </c>
      <c r="C22" s="10" t="s">
        <v>135</v>
      </c>
      <c r="D22" s="10" t="s">
        <v>136</v>
      </c>
      <c r="E22" s="10" t="s">
        <v>53</v>
      </c>
      <c r="F22" s="10">
        <v>6562536</v>
      </c>
    </row>
    <row r="23" spans="1:6" x14ac:dyDescent="0.2">
      <c r="A23" s="10" t="s">
        <v>140</v>
      </c>
      <c r="B23" s="10">
        <v>2020</v>
      </c>
      <c r="C23" s="10" t="s">
        <v>135</v>
      </c>
      <c r="D23" s="10" t="s">
        <v>136</v>
      </c>
      <c r="E23" s="10" t="s">
        <v>55</v>
      </c>
      <c r="F23" s="10">
        <v>1336734</v>
      </c>
    </row>
    <row r="24" spans="1:6" x14ac:dyDescent="0.2">
      <c r="A24" s="10" t="s">
        <v>141</v>
      </c>
      <c r="B24" s="10">
        <v>2020</v>
      </c>
      <c r="C24" s="10" t="s">
        <v>142</v>
      </c>
      <c r="D24" s="10" t="s">
        <v>143</v>
      </c>
      <c r="E24" s="10" t="s">
        <v>57</v>
      </c>
      <c r="F24" s="10">
        <v>4107344</v>
      </c>
    </row>
    <row r="25" spans="1:6" x14ac:dyDescent="0.2">
      <c r="A25" s="10" t="s">
        <v>144</v>
      </c>
      <c r="B25" s="10">
        <v>2020</v>
      </c>
      <c r="C25" s="10" t="s">
        <v>142</v>
      </c>
      <c r="D25" s="10" t="s">
        <v>143</v>
      </c>
      <c r="E25" s="10" t="s">
        <v>59</v>
      </c>
      <c r="F25" s="10">
        <v>787154</v>
      </c>
    </row>
    <row r="26" spans="1:6" x14ac:dyDescent="0.2">
      <c r="A26" s="10" t="s">
        <v>145</v>
      </c>
      <c r="B26" s="10">
        <v>2020</v>
      </c>
      <c r="C26" s="10" t="s">
        <v>142</v>
      </c>
      <c r="D26" s="10" t="s">
        <v>143</v>
      </c>
      <c r="E26" s="10" t="s">
        <v>51</v>
      </c>
      <c r="F26" s="10">
        <v>7899270</v>
      </c>
    </row>
    <row r="27" spans="1:6" x14ac:dyDescent="0.2">
      <c r="A27" s="10" t="s">
        <v>146</v>
      </c>
      <c r="B27" s="10">
        <v>2020</v>
      </c>
      <c r="C27" s="10" t="s">
        <v>142</v>
      </c>
      <c r="D27" s="10" t="s">
        <v>143</v>
      </c>
      <c r="E27" s="10" t="s">
        <v>53</v>
      </c>
      <c r="F27" s="10">
        <v>6569356</v>
      </c>
    </row>
    <row r="28" spans="1:6" x14ac:dyDescent="0.2">
      <c r="A28" s="10" t="s">
        <v>147</v>
      </c>
      <c r="B28" s="10">
        <v>2020</v>
      </c>
      <c r="C28" s="10" t="s">
        <v>142</v>
      </c>
      <c r="D28" s="10" t="s">
        <v>143</v>
      </c>
      <c r="E28" s="10" t="s">
        <v>55</v>
      </c>
      <c r="F28" s="10">
        <v>1329914</v>
      </c>
    </row>
    <row r="29" spans="1:6" x14ac:dyDescent="0.2">
      <c r="A29" s="10" t="s">
        <v>148</v>
      </c>
      <c r="B29" s="10">
        <v>2035</v>
      </c>
      <c r="C29" s="10" t="s">
        <v>114</v>
      </c>
      <c r="D29" s="10" t="s">
        <v>149</v>
      </c>
      <c r="E29" s="10" t="s">
        <v>57</v>
      </c>
      <c r="F29" s="10">
        <v>4578392</v>
      </c>
    </row>
    <row r="30" spans="1:6" x14ac:dyDescent="0.2">
      <c r="A30" s="10" t="s">
        <v>150</v>
      </c>
      <c r="B30" s="10">
        <v>2035</v>
      </c>
      <c r="C30" s="10" t="s">
        <v>114</v>
      </c>
      <c r="D30" s="10" t="s">
        <v>149</v>
      </c>
      <c r="E30" s="10" t="s">
        <v>59</v>
      </c>
      <c r="F30" s="10">
        <v>719129</v>
      </c>
    </row>
    <row r="31" spans="1:6" x14ac:dyDescent="0.2">
      <c r="A31" s="10" t="s">
        <v>151</v>
      </c>
      <c r="B31" s="10">
        <v>2035</v>
      </c>
      <c r="C31" s="10" t="s">
        <v>114</v>
      </c>
      <c r="D31" s="10" t="s">
        <v>149</v>
      </c>
      <c r="E31" s="10" t="s">
        <v>51</v>
      </c>
      <c r="F31" s="10">
        <v>9119049</v>
      </c>
    </row>
    <row r="32" spans="1:6" x14ac:dyDescent="0.2">
      <c r="A32" s="10" t="s">
        <v>152</v>
      </c>
      <c r="B32" s="10">
        <v>2035</v>
      </c>
      <c r="C32" s="10" t="s">
        <v>114</v>
      </c>
      <c r="D32" s="10" t="s">
        <v>149</v>
      </c>
      <c r="E32" s="10" t="s">
        <v>53</v>
      </c>
      <c r="F32" s="10">
        <v>7798409</v>
      </c>
    </row>
    <row r="33" spans="1:6" x14ac:dyDescent="0.2">
      <c r="A33" s="10" t="s">
        <v>153</v>
      </c>
      <c r="B33" s="10">
        <v>2035</v>
      </c>
      <c r="C33" s="10" t="s">
        <v>114</v>
      </c>
      <c r="D33" s="10" t="s">
        <v>149</v>
      </c>
      <c r="E33" s="10" t="s">
        <v>55</v>
      </c>
      <c r="F33" s="10">
        <v>1320640</v>
      </c>
    </row>
    <row r="34" spans="1:6" x14ac:dyDescent="0.2">
      <c r="A34" s="10" t="s">
        <v>154</v>
      </c>
      <c r="B34" s="10">
        <v>2035</v>
      </c>
      <c r="C34" s="10" t="s">
        <v>121</v>
      </c>
      <c r="D34" s="10" t="s">
        <v>155</v>
      </c>
      <c r="E34" s="10" t="s">
        <v>57</v>
      </c>
      <c r="F34" s="10">
        <v>4612077</v>
      </c>
    </row>
    <row r="35" spans="1:6" x14ac:dyDescent="0.2">
      <c r="A35" s="10" t="s">
        <v>156</v>
      </c>
      <c r="B35" s="10">
        <v>2035</v>
      </c>
      <c r="C35" s="10" t="s">
        <v>121</v>
      </c>
      <c r="D35" s="10" t="s">
        <v>155</v>
      </c>
      <c r="E35" s="10" t="s">
        <v>59</v>
      </c>
      <c r="F35" s="10">
        <v>685460</v>
      </c>
    </row>
    <row r="36" spans="1:6" x14ac:dyDescent="0.2">
      <c r="A36" s="10" t="s">
        <v>157</v>
      </c>
      <c r="B36" s="10">
        <v>2035</v>
      </c>
      <c r="C36" s="10" t="s">
        <v>121</v>
      </c>
      <c r="D36" s="10" t="s">
        <v>155</v>
      </c>
      <c r="E36" s="10" t="s">
        <v>51</v>
      </c>
      <c r="F36" s="10">
        <v>9119049</v>
      </c>
    </row>
    <row r="37" spans="1:6" x14ac:dyDescent="0.2">
      <c r="A37" s="10" t="s">
        <v>158</v>
      </c>
      <c r="B37" s="10">
        <v>2035</v>
      </c>
      <c r="C37" s="10" t="s">
        <v>121</v>
      </c>
      <c r="D37" s="10" t="s">
        <v>155</v>
      </c>
      <c r="E37" s="10" t="s">
        <v>53</v>
      </c>
      <c r="F37" s="10">
        <v>7856052</v>
      </c>
    </row>
    <row r="38" spans="1:6" x14ac:dyDescent="0.2">
      <c r="A38" s="10" t="s">
        <v>159</v>
      </c>
      <c r="B38" s="10">
        <v>2035</v>
      </c>
      <c r="C38" s="10" t="s">
        <v>121</v>
      </c>
      <c r="D38" s="10" t="s">
        <v>155</v>
      </c>
      <c r="E38" s="10" t="s">
        <v>55</v>
      </c>
      <c r="F38" s="10">
        <v>1262997</v>
      </c>
    </row>
    <row r="39" spans="1:6" x14ac:dyDescent="0.2">
      <c r="A39" s="10" t="s">
        <v>160</v>
      </c>
      <c r="B39" s="10">
        <v>2035</v>
      </c>
      <c r="C39" s="10" t="s">
        <v>128</v>
      </c>
      <c r="D39" s="10" t="s">
        <v>161</v>
      </c>
      <c r="E39" s="10" t="s">
        <v>57</v>
      </c>
      <c r="F39" s="10">
        <v>4612570</v>
      </c>
    </row>
    <row r="40" spans="1:6" x14ac:dyDescent="0.2">
      <c r="A40" s="10" t="s">
        <v>162</v>
      </c>
      <c r="B40" s="10">
        <v>2035</v>
      </c>
      <c r="C40" s="10" t="s">
        <v>128</v>
      </c>
      <c r="D40" s="10" t="s">
        <v>161</v>
      </c>
      <c r="E40" s="10" t="s">
        <v>59</v>
      </c>
      <c r="F40" s="10">
        <v>684967</v>
      </c>
    </row>
    <row r="41" spans="1:6" x14ac:dyDescent="0.2">
      <c r="A41" s="10" t="s">
        <v>163</v>
      </c>
      <c r="B41" s="10">
        <v>2035</v>
      </c>
      <c r="C41" s="10" t="s">
        <v>128</v>
      </c>
      <c r="D41" s="10" t="s">
        <v>161</v>
      </c>
      <c r="E41" s="10" t="s">
        <v>51</v>
      </c>
      <c r="F41" s="10">
        <v>9119049</v>
      </c>
    </row>
    <row r="42" spans="1:6" x14ac:dyDescent="0.2">
      <c r="A42" s="10" t="s">
        <v>164</v>
      </c>
      <c r="B42" s="10">
        <v>2035</v>
      </c>
      <c r="C42" s="10" t="s">
        <v>128</v>
      </c>
      <c r="D42" s="10" t="s">
        <v>161</v>
      </c>
      <c r="E42" s="10" t="s">
        <v>53</v>
      </c>
      <c r="F42" s="10">
        <v>7857557</v>
      </c>
    </row>
    <row r="43" spans="1:6" x14ac:dyDescent="0.2">
      <c r="A43" s="10" t="s">
        <v>165</v>
      </c>
      <c r="B43" s="10">
        <v>2035</v>
      </c>
      <c r="C43" s="10" t="s">
        <v>128</v>
      </c>
      <c r="D43" s="10" t="s">
        <v>161</v>
      </c>
      <c r="E43" s="10" t="s">
        <v>55</v>
      </c>
      <c r="F43" s="10">
        <v>1261492</v>
      </c>
    </row>
    <row r="44" spans="1:6" x14ac:dyDescent="0.2">
      <c r="A44" s="10" t="s">
        <v>166</v>
      </c>
      <c r="B44" s="10">
        <v>2035</v>
      </c>
      <c r="C44" s="10" t="s">
        <v>135</v>
      </c>
      <c r="D44" s="10" t="s">
        <v>167</v>
      </c>
      <c r="E44" s="10" t="s">
        <v>57</v>
      </c>
      <c r="F44" s="10">
        <v>4586912</v>
      </c>
    </row>
    <row r="45" spans="1:6" x14ac:dyDescent="0.2">
      <c r="A45" s="10" t="s">
        <v>168</v>
      </c>
      <c r="B45" s="10">
        <v>2035</v>
      </c>
      <c r="C45" s="10" t="s">
        <v>135</v>
      </c>
      <c r="D45" s="10" t="s">
        <v>167</v>
      </c>
      <c r="E45" s="10" t="s">
        <v>59</v>
      </c>
      <c r="F45" s="10">
        <v>710588</v>
      </c>
    </row>
    <row r="46" spans="1:6" x14ac:dyDescent="0.2">
      <c r="A46" s="10" t="s">
        <v>169</v>
      </c>
      <c r="B46" s="10">
        <v>2035</v>
      </c>
      <c r="C46" s="10" t="s">
        <v>135</v>
      </c>
      <c r="D46" s="10" t="s">
        <v>167</v>
      </c>
      <c r="E46" s="10" t="s">
        <v>51</v>
      </c>
      <c r="F46" s="10">
        <v>9119049</v>
      </c>
    </row>
    <row r="47" spans="1:6" x14ac:dyDescent="0.2">
      <c r="A47" s="10" t="s">
        <v>170</v>
      </c>
      <c r="B47" s="10">
        <v>2035</v>
      </c>
      <c r="C47" s="10" t="s">
        <v>135</v>
      </c>
      <c r="D47" s="10" t="s">
        <v>167</v>
      </c>
      <c r="E47" s="10" t="s">
        <v>53</v>
      </c>
      <c r="F47" s="10">
        <v>7807624</v>
      </c>
    </row>
    <row r="48" spans="1:6" x14ac:dyDescent="0.2">
      <c r="A48" s="10" t="s">
        <v>171</v>
      </c>
      <c r="B48" s="10">
        <v>2035</v>
      </c>
      <c r="C48" s="10" t="s">
        <v>135</v>
      </c>
      <c r="D48" s="10" t="s">
        <v>167</v>
      </c>
      <c r="E48" s="10" t="s">
        <v>55</v>
      </c>
      <c r="F48" s="10">
        <v>1311425</v>
      </c>
    </row>
    <row r="49" spans="1:6" x14ac:dyDescent="0.2">
      <c r="A49" s="10" t="s">
        <v>172</v>
      </c>
      <c r="B49" s="10">
        <v>2035</v>
      </c>
      <c r="C49" s="10" t="s">
        <v>142</v>
      </c>
      <c r="D49" s="10" t="s">
        <v>173</v>
      </c>
      <c r="E49" s="10" t="s">
        <v>57</v>
      </c>
      <c r="F49" s="10">
        <v>4608508</v>
      </c>
    </row>
    <row r="50" spans="1:6" x14ac:dyDescent="0.2">
      <c r="A50" s="10" t="s">
        <v>174</v>
      </c>
      <c r="B50" s="10">
        <v>2035</v>
      </c>
      <c r="C50" s="10" t="s">
        <v>142</v>
      </c>
      <c r="D50" s="10" t="s">
        <v>173</v>
      </c>
      <c r="E50" s="10" t="s">
        <v>59</v>
      </c>
      <c r="F50" s="10">
        <v>689007</v>
      </c>
    </row>
    <row r="51" spans="1:6" x14ac:dyDescent="0.2">
      <c r="A51" s="10" t="s">
        <v>175</v>
      </c>
      <c r="B51" s="10">
        <v>2035</v>
      </c>
      <c r="C51" s="10" t="s">
        <v>142</v>
      </c>
      <c r="D51" s="10" t="s">
        <v>173</v>
      </c>
      <c r="E51" s="10" t="s">
        <v>51</v>
      </c>
      <c r="F51" s="10">
        <v>9119049</v>
      </c>
    </row>
    <row r="52" spans="1:6" x14ac:dyDescent="0.2">
      <c r="A52" s="10" t="s">
        <v>176</v>
      </c>
      <c r="B52" s="10">
        <v>2035</v>
      </c>
      <c r="C52" s="10" t="s">
        <v>142</v>
      </c>
      <c r="D52" s="10" t="s">
        <v>173</v>
      </c>
      <c r="E52" s="10" t="s">
        <v>53</v>
      </c>
      <c r="F52" s="10">
        <v>7848195</v>
      </c>
    </row>
    <row r="53" spans="1:6" x14ac:dyDescent="0.2">
      <c r="A53" s="10" t="s">
        <v>177</v>
      </c>
      <c r="B53" s="10">
        <v>2035</v>
      </c>
      <c r="C53" s="10" t="s">
        <v>142</v>
      </c>
      <c r="D53" s="10" t="s">
        <v>173</v>
      </c>
      <c r="E53" s="10" t="s">
        <v>55</v>
      </c>
      <c r="F53" s="10">
        <v>1270854</v>
      </c>
    </row>
    <row r="54" spans="1:6" x14ac:dyDescent="0.2">
      <c r="A54" s="10" t="s">
        <v>178</v>
      </c>
      <c r="B54" s="10">
        <v>2040</v>
      </c>
      <c r="C54" s="10" t="s">
        <v>114</v>
      </c>
      <c r="D54" s="10" t="s">
        <v>179</v>
      </c>
      <c r="E54" s="10" t="s">
        <v>57</v>
      </c>
      <c r="F54" s="10">
        <v>4754598</v>
      </c>
    </row>
    <row r="55" spans="1:6" x14ac:dyDescent="0.2">
      <c r="A55" s="10" t="s">
        <v>180</v>
      </c>
      <c r="B55" s="10">
        <v>2040</v>
      </c>
      <c r="C55" s="10" t="s">
        <v>114</v>
      </c>
      <c r="D55" s="10" t="s">
        <v>179</v>
      </c>
      <c r="E55" s="10" t="s">
        <v>59</v>
      </c>
      <c r="F55" s="10">
        <v>684529</v>
      </c>
    </row>
    <row r="56" spans="1:6" x14ac:dyDescent="0.2">
      <c r="A56" s="10" t="s">
        <v>181</v>
      </c>
      <c r="B56" s="10">
        <v>2040</v>
      </c>
      <c r="C56" s="10" t="s">
        <v>114</v>
      </c>
      <c r="D56" s="10" t="s">
        <v>179</v>
      </c>
      <c r="E56" s="10" t="s">
        <v>51</v>
      </c>
      <c r="F56" s="10">
        <v>9627525</v>
      </c>
    </row>
    <row r="57" spans="1:6" x14ac:dyDescent="0.2">
      <c r="A57" s="10" t="s">
        <v>182</v>
      </c>
      <c r="B57" s="10">
        <v>2040</v>
      </c>
      <c r="C57" s="10" t="s">
        <v>114</v>
      </c>
      <c r="D57" s="10" t="s">
        <v>179</v>
      </c>
      <c r="E57" s="10" t="s">
        <v>53</v>
      </c>
      <c r="F57" s="10">
        <v>8320456</v>
      </c>
    </row>
    <row r="58" spans="1:6" x14ac:dyDescent="0.2">
      <c r="A58" s="10" t="s">
        <v>183</v>
      </c>
      <c r="B58" s="10">
        <v>2040</v>
      </c>
      <c r="C58" s="10" t="s">
        <v>114</v>
      </c>
      <c r="D58" s="10" t="s">
        <v>179</v>
      </c>
      <c r="E58" s="10" t="s">
        <v>55</v>
      </c>
      <c r="F58" s="10">
        <v>1307069</v>
      </c>
    </row>
    <row r="59" spans="1:6" x14ac:dyDescent="0.2">
      <c r="A59" s="10" t="s">
        <v>184</v>
      </c>
      <c r="B59" s="10">
        <v>2040</v>
      </c>
      <c r="C59" s="10" t="s">
        <v>121</v>
      </c>
      <c r="D59" s="10" t="s">
        <v>185</v>
      </c>
      <c r="E59" s="10" t="s">
        <v>57</v>
      </c>
      <c r="F59" s="10">
        <v>4775769</v>
      </c>
    </row>
    <row r="60" spans="1:6" x14ac:dyDescent="0.2">
      <c r="A60" s="10" t="s">
        <v>186</v>
      </c>
      <c r="B60" s="10">
        <v>2040</v>
      </c>
      <c r="C60" s="10" t="s">
        <v>121</v>
      </c>
      <c r="D60" s="10" t="s">
        <v>185</v>
      </c>
      <c r="E60" s="10" t="s">
        <v>59</v>
      </c>
      <c r="F60" s="10">
        <v>663363</v>
      </c>
    </row>
    <row r="61" spans="1:6" x14ac:dyDescent="0.2">
      <c r="A61" s="10" t="s">
        <v>187</v>
      </c>
      <c r="B61" s="10">
        <v>2040</v>
      </c>
      <c r="C61" s="10" t="s">
        <v>121</v>
      </c>
      <c r="D61" s="10" t="s">
        <v>185</v>
      </c>
      <c r="E61" s="10" t="s">
        <v>51</v>
      </c>
      <c r="F61" s="10">
        <v>9627525</v>
      </c>
    </row>
    <row r="62" spans="1:6" x14ac:dyDescent="0.2">
      <c r="A62" s="10" t="s">
        <v>188</v>
      </c>
      <c r="B62" s="10">
        <v>2040</v>
      </c>
      <c r="C62" s="10" t="s">
        <v>121</v>
      </c>
      <c r="D62" s="10" t="s">
        <v>185</v>
      </c>
      <c r="E62" s="10" t="s">
        <v>53</v>
      </c>
      <c r="F62" s="10">
        <v>8361836</v>
      </c>
    </row>
    <row r="63" spans="1:6" x14ac:dyDescent="0.2">
      <c r="A63" s="10" t="s">
        <v>189</v>
      </c>
      <c r="B63" s="10">
        <v>2040</v>
      </c>
      <c r="C63" s="10" t="s">
        <v>121</v>
      </c>
      <c r="D63" s="10" t="s">
        <v>185</v>
      </c>
      <c r="E63" s="10" t="s">
        <v>55</v>
      </c>
      <c r="F63" s="10">
        <v>1265689</v>
      </c>
    </row>
    <row r="64" spans="1:6" x14ac:dyDescent="0.2">
      <c r="A64" s="10" t="s">
        <v>190</v>
      </c>
      <c r="B64" s="10">
        <v>2040</v>
      </c>
      <c r="C64" s="10" t="s">
        <v>128</v>
      </c>
      <c r="D64" s="10" t="s">
        <v>191</v>
      </c>
      <c r="E64" s="10" t="s">
        <v>57</v>
      </c>
      <c r="F64" s="10">
        <v>4770757</v>
      </c>
    </row>
    <row r="65" spans="1:6" x14ac:dyDescent="0.2">
      <c r="A65" s="10" t="s">
        <v>192</v>
      </c>
      <c r="B65" s="10">
        <v>2040</v>
      </c>
      <c r="C65" s="10" t="s">
        <v>128</v>
      </c>
      <c r="D65" s="10" t="s">
        <v>191</v>
      </c>
      <c r="E65" s="10" t="s">
        <v>59</v>
      </c>
      <c r="F65" s="10">
        <v>668367</v>
      </c>
    </row>
    <row r="66" spans="1:6" x14ac:dyDescent="0.2">
      <c r="A66" s="10" t="s">
        <v>193</v>
      </c>
      <c r="B66" s="10">
        <v>2040</v>
      </c>
      <c r="C66" s="10" t="s">
        <v>128</v>
      </c>
      <c r="D66" s="10" t="s">
        <v>191</v>
      </c>
      <c r="E66" s="10" t="s">
        <v>51</v>
      </c>
      <c r="F66" s="10">
        <v>9627525</v>
      </c>
    </row>
    <row r="67" spans="1:6" x14ac:dyDescent="0.2">
      <c r="A67" s="10" t="s">
        <v>194</v>
      </c>
      <c r="B67" s="10">
        <v>2040</v>
      </c>
      <c r="C67" s="10" t="s">
        <v>128</v>
      </c>
      <c r="D67" s="10" t="s">
        <v>191</v>
      </c>
      <c r="E67" s="10" t="s">
        <v>53</v>
      </c>
      <c r="F67" s="10">
        <v>8350975</v>
      </c>
    </row>
    <row r="68" spans="1:6" x14ac:dyDescent="0.2">
      <c r="A68" s="10" t="s">
        <v>195</v>
      </c>
      <c r="B68" s="10">
        <v>2040</v>
      </c>
      <c r="C68" s="10" t="s">
        <v>128</v>
      </c>
      <c r="D68" s="10" t="s">
        <v>191</v>
      </c>
      <c r="E68" s="10" t="s">
        <v>55</v>
      </c>
      <c r="F68" s="10">
        <v>1276550</v>
      </c>
    </row>
    <row r="69" spans="1:6" x14ac:dyDescent="0.2">
      <c r="A69" s="10" t="s">
        <v>196</v>
      </c>
      <c r="B69" s="10">
        <v>2040</v>
      </c>
      <c r="C69" s="10" t="s">
        <v>135</v>
      </c>
      <c r="D69" s="10" t="s">
        <v>197</v>
      </c>
      <c r="E69" s="10" t="s">
        <v>57</v>
      </c>
      <c r="F69" s="10">
        <v>4746390</v>
      </c>
    </row>
    <row r="70" spans="1:6" x14ac:dyDescent="0.2">
      <c r="A70" s="10" t="s">
        <v>198</v>
      </c>
      <c r="B70" s="10">
        <v>2040</v>
      </c>
      <c r="C70" s="10" t="s">
        <v>135</v>
      </c>
      <c r="D70" s="10" t="s">
        <v>197</v>
      </c>
      <c r="E70" s="10" t="s">
        <v>59</v>
      </c>
      <c r="F70" s="10">
        <v>692699</v>
      </c>
    </row>
    <row r="71" spans="1:6" x14ac:dyDescent="0.2">
      <c r="A71" s="10" t="s">
        <v>199</v>
      </c>
      <c r="B71" s="10">
        <v>2040</v>
      </c>
      <c r="C71" s="10" t="s">
        <v>135</v>
      </c>
      <c r="D71" s="10" t="s">
        <v>197</v>
      </c>
      <c r="E71" s="10" t="s">
        <v>51</v>
      </c>
      <c r="F71" s="10">
        <v>9627525</v>
      </c>
    </row>
    <row r="72" spans="1:6" x14ac:dyDescent="0.2">
      <c r="A72" s="10" t="s">
        <v>200</v>
      </c>
      <c r="B72" s="10">
        <v>2040</v>
      </c>
      <c r="C72" s="10" t="s">
        <v>135</v>
      </c>
      <c r="D72" s="10" t="s">
        <v>197</v>
      </c>
      <c r="E72" s="10" t="s">
        <v>53</v>
      </c>
      <c r="F72" s="10">
        <v>8308087</v>
      </c>
    </row>
    <row r="73" spans="1:6" x14ac:dyDescent="0.2">
      <c r="A73" s="10" t="s">
        <v>201</v>
      </c>
      <c r="B73" s="10">
        <v>2040</v>
      </c>
      <c r="C73" s="10" t="s">
        <v>135</v>
      </c>
      <c r="D73" s="10" t="s">
        <v>197</v>
      </c>
      <c r="E73" s="10" t="s">
        <v>55</v>
      </c>
      <c r="F73" s="10">
        <v>1319438</v>
      </c>
    </row>
    <row r="74" spans="1:6" x14ac:dyDescent="0.2">
      <c r="A74" s="10" t="s">
        <v>202</v>
      </c>
      <c r="B74" s="10">
        <v>2040</v>
      </c>
      <c r="C74" s="10" t="s">
        <v>142</v>
      </c>
      <c r="D74" s="10" t="s">
        <v>203</v>
      </c>
      <c r="E74" s="10" t="s">
        <v>57</v>
      </c>
      <c r="F74" s="10">
        <v>4773567</v>
      </c>
    </row>
    <row r="75" spans="1:6" x14ac:dyDescent="0.2">
      <c r="A75" s="10" t="s">
        <v>204</v>
      </c>
      <c r="B75" s="10">
        <v>2040</v>
      </c>
      <c r="C75" s="10" t="s">
        <v>142</v>
      </c>
      <c r="D75" s="10" t="s">
        <v>203</v>
      </c>
      <c r="E75" s="10" t="s">
        <v>59</v>
      </c>
      <c r="F75" s="10">
        <v>665540</v>
      </c>
    </row>
    <row r="76" spans="1:6" x14ac:dyDescent="0.2">
      <c r="A76" s="10" t="s">
        <v>205</v>
      </c>
      <c r="B76" s="10">
        <v>2040</v>
      </c>
      <c r="C76" s="10" t="s">
        <v>142</v>
      </c>
      <c r="D76" s="10" t="s">
        <v>203</v>
      </c>
      <c r="E76" s="10" t="s">
        <v>51</v>
      </c>
      <c r="F76" s="10">
        <v>9627525</v>
      </c>
    </row>
    <row r="77" spans="1:6" x14ac:dyDescent="0.2">
      <c r="A77" s="10" t="s">
        <v>206</v>
      </c>
      <c r="B77" s="10">
        <v>2040</v>
      </c>
      <c r="C77" s="10" t="s">
        <v>142</v>
      </c>
      <c r="D77" s="10" t="s">
        <v>203</v>
      </c>
      <c r="E77" s="10" t="s">
        <v>53</v>
      </c>
      <c r="F77" s="10">
        <v>8352570</v>
      </c>
    </row>
    <row r="78" spans="1:6" x14ac:dyDescent="0.2">
      <c r="A78" s="10" t="s">
        <v>207</v>
      </c>
      <c r="B78" s="10">
        <v>2040</v>
      </c>
      <c r="C78" s="10" t="s">
        <v>142</v>
      </c>
      <c r="D78" s="10" t="s">
        <v>203</v>
      </c>
      <c r="E78" s="10" t="s">
        <v>55</v>
      </c>
      <c r="F78" s="10">
        <v>1274955</v>
      </c>
    </row>
    <row r="79" spans="1:6" x14ac:dyDescent="0.2">
      <c r="A79" s="11" t="s">
        <v>208</v>
      </c>
    </row>
    <row r="80" spans="1:6" x14ac:dyDescent="0.2">
      <c r="A80" s="10" t="s">
        <v>105</v>
      </c>
      <c r="B80" s="10">
        <v>10</v>
      </c>
    </row>
    <row r="81" spans="1:6" x14ac:dyDescent="0.2">
      <c r="A81" s="10" t="s">
        <v>106</v>
      </c>
      <c r="B81" s="10" t="s">
        <v>107</v>
      </c>
      <c r="C81" s="10" t="s">
        <v>108</v>
      </c>
      <c r="D81" s="10" t="s">
        <v>109</v>
      </c>
      <c r="E81" s="10" t="s">
        <v>110</v>
      </c>
      <c r="F81" s="10" t="s">
        <v>111</v>
      </c>
    </row>
    <row r="82" spans="1:6" x14ac:dyDescent="0.2">
      <c r="A82" s="10" t="s">
        <v>134</v>
      </c>
      <c r="B82" s="10">
        <v>2020</v>
      </c>
      <c r="C82" s="10" t="s">
        <v>135</v>
      </c>
      <c r="D82" s="10" t="s">
        <v>209</v>
      </c>
      <c r="E82" s="10" t="s">
        <v>57</v>
      </c>
      <c r="F82" s="10">
        <v>4065688</v>
      </c>
    </row>
    <row r="83" spans="1:6" x14ac:dyDescent="0.2">
      <c r="A83" s="10" t="s">
        <v>137</v>
      </c>
      <c r="B83" s="10">
        <v>2020</v>
      </c>
      <c r="C83" s="10" t="s">
        <v>135</v>
      </c>
      <c r="D83" s="10" t="s">
        <v>209</v>
      </c>
      <c r="E83" s="10" t="s">
        <v>59</v>
      </c>
      <c r="F83" s="10">
        <v>808067</v>
      </c>
    </row>
    <row r="84" spans="1:6" x14ac:dyDescent="0.2">
      <c r="A84" s="10" t="s">
        <v>138</v>
      </c>
      <c r="B84" s="10">
        <v>2020</v>
      </c>
      <c r="C84" s="10" t="s">
        <v>135</v>
      </c>
      <c r="D84" s="10" t="s">
        <v>209</v>
      </c>
      <c r="E84" s="10" t="s">
        <v>51</v>
      </c>
      <c r="F84" s="10">
        <v>7934725</v>
      </c>
    </row>
    <row r="85" spans="1:6" x14ac:dyDescent="0.2">
      <c r="A85" s="10" t="s">
        <v>139</v>
      </c>
      <c r="B85" s="10">
        <v>2020</v>
      </c>
      <c r="C85" s="10" t="s">
        <v>135</v>
      </c>
      <c r="D85" s="10" t="s">
        <v>209</v>
      </c>
      <c r="E85" s="10" t="s">
        <v>53</v>
      </c>
      <c r="F85" s="10">
        <v>6546480</v>
      </c>
    </row>
    <row r="86" spans="1:6" x14ac:dyDescent="0.2">
      <c r="A86" s="10" t="s">
        <v>140</v>
      </c>
      <c r="B86" s="10">
        <v>2020</v>
      </c>
      <c r="C86" s="10" t="s">
        <v>135</v>
      </c>
      <c r="D86" s="10" t="s">
        <v>209</v>
      </c>
      <c r="E86" s="10" t="s">
        <v>55</v>
      </c>
      <c r="F86" s="10">
        <v>1388245</v>
      </c>
    </row>
    <row r="87" spans="1:6" x14ac:dyDescent="0.2">
      <c r="A87" s="10" t="s">
        <v>210</v>
      </c>
      <c r="B87" s="10">
        <v>2025</v>
      </c>
      <c r="C87" s="10" t="s">
        <v>135</v>
      </c>
      <c r="D87" s="10" t="s">
        <v>211</v>
      </c>
      <c r="E87" s="10" t="s">
        <v>57</v>
      </c>
      <c r="F87" s="10">
        <v>4146381</v>
      </c>
    </row>
    <row r="88" spans="1:6" x14ac:dyDescent="0.2">
      <c r="A88" s="10" t="s">
        <v>212</v>
      </c>
      <c r="B88" s="10">
        <v>2025</v>
      </c>
      <c r="C88" s="10" t="s">
        <v>135</v>
      </c>
      <c r="D88" s="10" t="s">
        <v>211</v>
      </c>
      <c r="E88" s="10" t="s">
        <v>59</v>
      </c>
      <c r="F88" s="10">
        <v>816535</v>
      </c>
    </row>
    <row r="89" spans="1:6" x14ac:dyDescent="0.2">
      <c r="A89" s="10" t="s">
        <v>213</v>
      </c>
      <c r="B89" s="10">
        <v>2025</v>
      </c>
      <c r="C89" s="10" t="s">
        <v>135</v>
      </c>
      <c r="D89" s="10" t="s">
        <v>211</v>
      </c>
      <c r="E89" s="10" t="s">
        <v>51</v>
      </c>
      <c r="F89" s="10">
        <v>8231265</v>
      </c>
    </row>
    <row r="90" spans="1:6" x14ac:dyDescent="0.2">
      <c r="A90" s="10" t="s">
        <v>214</v>
      </c>
      <c r="B90" s="10">
        <v>2025</v>
      </c>
      <c r="C90" s="10" t="s">
        <v>135</v>
      </c>
      <c r="D90" s="10" t="s">
        <v>211</v>
      </c>
      <c r="E90" s="10" t="s">
        <v>53</v>
      </c>
      <c r="F90" s="10">
        <v>6801418</v>
      </c>
    </row>
    <row r="91" spans="1:6" x14ac:dyDescent="0.2">
      <c r="A91" s="10" t="s">
        <v>215</v>
      </c>
      <c r="B91" s="10">
        <v>2025</v>
      </c>
      <c r="C91" s="10" t="s">
        <v>135</v>
      </c>
      <c r="D91" s="10" t="s">
        <v>211</v>
      </c>
      <c r="E91" s="10" t="s">
        <v>55</v>
      </c>
      <c r="F91" s="10">
        <v>1429847</v>
      </c>
    </row>
    <row r="92" spans="1:6" x14ac:dyDescent="0.2">
      <c r="A92" s="10" t="s">
        <v>216</v>
      </c>
      <c r="B92" s="10">
        <v>2025</v>
      </c>
      <c r="C92" s="10" t="s">
        <v>217</v>
      </c>
      <c r="D92" s="10" t="s">
        <v>218</v>
      </c>
      <c r="E92" s="10" t="s">
        <v>57</v>
      </c>
      <c r="F92" s="10">
        <v>4179719</v>
      </c>
    </row>
    <row r="93" spans="1:6" x14ac:dyDescent="0.2">
      <c r="A93" s="10" t="s">
        <v>219</v>
      </c>
      <c r="B93" s="10">
        <v>2025</v>
      </c>
      <c r="C93" s="10" t="s">
        <v>217</v>
      </c>
      <c r="D93" s="10" t="s">
        <v>218</v>
      </c>
      <c r="E93" s="10" t="s">
        <v>59</v>
      </c>
      <c r="F93" s="10">
        <v>783175</v>
      </c>
    </row>
    <row r="94" spans="1:6" x14ac:dyDescent="0.2">
      <c r="A94" s="10" t="s">
        <v>220</v>
      </c>
      <c r="B94" s="10">
        <v>2025</v>
      </c>
      <c r="C94" s="10" t="s">
        <v>217</v>
      </c>
      <c r="D94" s="10" t="s">
        <v>218</v>
      </c>
      <c r="E94" s="10" t="s">
        <v>51</v>
      </c>
      <c r="F94" s="10">
        <v>8231265</v>
      </c>
    </row>
    <row r="95" spans="1:6" x14ac:dyDescent="0.2">
      <c r="A95" s="10" t="s">
        <v>221</v>
      </c>
      <c r="B95" s="10">
        <v>2025</v>
      </c>
      <c r="C95" s="10" t="s">
        <v>217</v>
      </c>
      <c r="D95" s="10" t="s">
        <v>218</v>
      </c>
      <c r="E95" s="10" t="s">
        <v>53</v>
      </c>
      <c r="F95" s="10">
        <v>6854984</v>
      </c>
    </row>
    <row r="96" spans="1:6" x14ac:dyDescent="0.2">
      <c r="A96" s="10" t="s">
        <v>222</v>
      </c>
      <c r="B96" s="10">
        <v>2025</v>
      </c>
      <c r="C96" s="10" t="s">
        <v>217</v>
      </c>
      <c r="D96" s="10" t="s">
        <v>218</v>
      </c>
      <c r="E96" s="10" t="s">
        <v>55</v>
      </c>
      <c r="F96" s="10">
        <v>1376281</v>
      </c>
    </row>
    <row r="97" spans="1:6" x14ac:dyDescent="0.2">
      <c r="A97" s="10" t="s">
        <v>223</v>
      </c>
      <c r="B97" s="10">
        <v>2030</v>
      </c>
      <c r="C97" s="10" t="s">
        <v>135</v>
      </c>
      <c r="D97" s="10" t="s">
        <v>224</v>
      </c>
      <c r="E97" s="10" t="s">
        <v>57</v>
      </c>
      <c r="F97" s="10">
        <v>4286603</v>
      </c>
    </row>
    <row r="98" spans="1:6" x14ac:dyDescent="0.2">
      <c r="A98" s="10" t="s">
        <v>225</v>
      </c>
      <c r="B98" s="10">
        <v>2030</v>
      </c>
      <c r="C98" s="10" t="s">
        <v>135</v>
      </c>
      <c r="D98" s="10" t="s">
        <v>224</v>
      </c>
      <c r="E98" s="10" t="s">
        <v>59</v>
      </c>
      <c r="F98" s="10">
        <v>802901</v>
      </c>
    </row>
    <row r="99" spans="1:6" x14ac:dyDescent="0.2">
      <c r="A99" s="10" t="s">
        <v>226</v>
      </c>
      <c r="B99" s="10">
        <v>2030</v>
      </c>
      <c r="C99" s="10" t="s">
        <v>135</v>
      </c>
      <c r="D99" s="10" t="s">
        <v>224</v>
      </c>
      <c r="E99" s="10" t="s">
        <v>51</v>
      </c>
      <c r="F99" s="10">
        <v>8553250</v>
      </c>
    </row>
    <row r="100" spans="1:6" x14ac:dyDescent="0.2">
      <c r="A100" s="10" t="s">
        <v>227</v>
      </c>
      <c r="B100" s="10">
        <v>2030</v>
      </c>
      <c r="C100" s="10" t="s">
        <v>135</v>
      </c>
      <c r="D100" s="10" t="s">
        <v>224</v>
      </c>
      <c r="E100" s="10" t="s">
        <v>53</v>
      </c>
      <c r="F100" s="10">
        <v>7116017</v>
      </c>
    </row>
    <row r="101" spans="1:6" x14ac:dyDescent="0.2">
      <c r="A101" s="10" t="s">
        <v>228</v>
      </c>
      <c r="B101" s="10">
        <v>2030</v>
      </c>
      <c r="C101" s="10" t="s">
        <v>135</v>
      </c>
      <c r="D101" s="10" t="s">
        <v>224</v>
      </c>
      <c r="E101" s="10" t="s">
        <v>55</v>
      </c>
      <c r="F101" s="10">
        <v>1437233</v>
      </c>
    </row>
    <row r="102" spans="1:6" x14ac:dyDescent="0.2">
      <c r="A102" s="10" t="s">
        <v>229</v>
      </c>
      <c r="B102" s="10">
        <v>2030</v>
      </c>
      <c r="C102" s="10" t="s">
        <v>217</v>
      </c>
      <c r="D102" s="10" t="s">
        <v>230</v>
      </c>
      <c r="E102" s="10" t="s">
        <v>57</v>
      </c>
      <c r="F102" s="10">
        <v>4307386</v>
      </c>
    </row>
    <row r="103" spans="1:6" x14ac:dyDescent="0.2">
      <c r="A103" s="10" t="s">
        <v>231</v>
      </c>
      <c r="B103" s="10">
        <v>2030</v>
      </c>
      <c r="C103" s="10" t="s">
        <v>217</v>
      </c>
      <c r="D103" s="10" t="s">
        <v>230</v>
      </c>
      <c r="E103" s="10" t="s">
        <v>59</v>
      </c>
      <c r="F103" s="10">
        <v>782081</v>
      </c>
    </row>
    <row r="104" spans="1:6" x14ac:dyDescent="0.2">
      <c r="A104" s="10" t="s">
        <v>232</v>
      </c>
      <c r="B104" s="10">
        <v>2030</v>
      </c>
      <c r="C104" s="10" t="s">
        <v>217</v>
      </c>
      <c r="D104" s="10" t="s">
        <v>230</v>
      </c>
      <c r="E104" s="10" t="s">
        <v>51</v>
      </c>
      <c r="F104" s="10">
        <v>8553250</v>
      </c>
    </row>
    <row r="105" spans="1:6" x14ac:dyDescent="0.2">
      <c r="A105" s="10" t="s">
        <v>233</v>
      </c>
      <c r="B105" s="10">
        <v>2030</v>
      </c>
      <c r="C105" s="10" t="s">
        <v>217</v>
      </c>
      <c r="D105" s="10" t="s">
        <v>230</v>
      </c>
      <c r="E105" s="10" t="s">
        <v>53</v>
      </c>
      <c r="F105" s="10">
        <v>7152321</v>
      </c>
    </row>
    <row r="106" spans="1:6" x14ac:dyDescent="0.2">
      <c r="A106" s="10" t="s">
        <v>234</v>
      </c>
      <c r="B106" s="10">
        <v>2030</v>
      </c>
      <c r="C106" s="10" t="s">
        <v>217</v>
      </c>
      <c r="D106" s="10" t="s">
        <v>230</v>
      </c>
      <c r="E106" s="10" t="s">
        <v>55</v>
      </c>
      <c r="F106" s="10">
        <v>1400929</v>
      </c>
    </row>
    <row r="107" spans="1:6" x14ac:dyDescent="0.2">
      <c r="A107" s="10" t="s">
        <v>235</v>
      </c>
      <c r="B107" s="10">
        <v>2035</v>
      </c>
      <c r="C107" s="10" t="s">
        <v>236</v>
      </c>
      <c r="D107" s="10" t="s">
        <v>237</v>
      </c>
      <c r="E107" s="10" t="s">
        <v>57</v>
      </c>
      <c r="F107" s="10">
        <v>4543514</v>
      </c>
    </row>
    <row r="108" spans="1:6" x14ac:dyDescent="0.2">
      <c r="A108" s="10" t="s">
        <v>238</v>
      </c>
      <c r="B108" s="10">
        <v>2035</v>
      </c>
      <c r="C108" s="10" t="s">
        <v>236</v>
      </c>
      <c r="D108" s="10" t="s">
        <v>237</v>
      </c>
      <c r="E108" s="10" t="s">
        <v>59</v>
      </c>
      <c r="F108" s="10">
        <v>790699</v>
      </c>
    </row>
    <row r="109" spans="1:6" x14ac:dyDescent="0.2">
      <c r="A109" s="10" t="s">
        <v>239</v>
      </c>
      <c r="B109" s="10">
        <v>2035</v>
      </c>
      <c r="C109" s="10" t="s">
        <v>236</v>
      </c>
      <c r="D109" s="10" t="s">
        <v>237</v>
      </c>
      <c r="E109" s="10" t="s">
        <v>51</v>
      </c>
      <c r="F109" s="10">
        <v>9002950</v>
      </c>
    </row>
    <row r="110" spans="1:6" x14ac:dyDescent="0.2">
      <c r="A110" s="10" t="s">
        <v>240</v>
      </c>
      <c r="B110" s="10">
        <v>2035</v>
      </c>
      <c r="C110" s="10" t="s">
        <v>236</v>
      </c>
      <c r="D110" s="10" t="s">
        <v>237</v>
      </c>
      <c r="E110" s="10" t="s">
        <v>53</v>
      </c>
      <c r="F110" s="10">
        <v>7582542</v>
      </c>
    </row>
    <row r="111" spans="1:6" x14ac:dyDescent="0.2">
      <c r="A111" s="10" t="s">
        <v>241</v>
      </c>
      <c r="B111" s="10">
        <v>2035</v>
      </c>
      <c r="C111" s="10" t="s">
        <v>236</v>
      </c>
      <c r="D111" s="10" t="s">
        <v>237</v>
      </c>
      <c r="E111" s="10" t="s">
        <v>55</v>
      </c>
      <c r="F111" s="10">
        <v>1420408</v>
      </c>
    </row>
    <row r="112" spans="1:6" x14ac:dyDescent="0.2">
      <c r="A112" s="10" t="s">
        <v>242</v>
      </c>
      <c r="B112" s="10">
        <v>2035</v>
      </c>
      <c r="C112" s="10" t="s">
        <v>243</v>
      </c>
      <c r="D112" s="10" t="s">
        <v>244</v>
      </c>
      <c r="E112" s="10" t="s">
        <v>57</v>
      </c>
      <c r="F112" s="10">
        <v>4538193</v>
      </c>
    </row>
    <row r="113" spans="1:6" x14ac:dyDescent="0.2">
      <c r="A113" s="10" t="s">
        <v>245</v>
      </c>
      <c r="B113" s="10">
        <v>2035</v>
      </c>
      <c r="C113" s="10" t="s">
        <v>243</v>
      </c>
      <c r="D113" s="10" t="s">
        <v>244</v>
      </c>
      <c r="E113" s="10" t="s">
        <v>59</v>
      </c>
      <c r="F113" s="10">
        <v>796006</v>
      </c>
    </row>
    <row r="114" spans="1:6" x14ac:dyDescent="0.2">
      <c r="A114" s="10" t="s">
        <v>246</v>
      </c>
      <c r="B114" s="10">
        <v>2035</v>
      </c>
      <c r="C114" s="10" t="s">
        <v>243</v>
      </c>
      <c r="D114" s="10" t="s">
        <v>244</v>
      </c>
      <c r="E114" s="10" t="s">
        <v>51</v>
      </c>
      <c r="F114" s="10">
        <v>9002950</v>
      </c>
    </row>
    <row r="115" spans="1:6" x14ac:dyDescent="0.2">
      <c r="A115" s="10" t="s">
        <v>247</v>
      </c>
      <c r="B115" s="10">
        <v>2035</v>
      </c>
      <c r="C115" s="10" t="s">
        <v>243</v>
      </c>
      <c r="D115" s="10" t="s">
        <v>244</v>
      </c>
      <c r="E115" s="10" t="s">
        <v>53</v>
      </c>
      <c r="F115" s="10">
        <v>7573143</v>
      </c>
    </row>
    <row r="116" spans="1:6" x14ac:dyDescent="0.2">
      <c r="A116" s="10" t="s">
        <v>248</v>
      </c>
      <c r="B116" s="10">
        <v>2035</v>
      </c>
      <c r="C116" s="10" t="s">
        <v>243</v>
      </c>
      <c r="D116" s="10" t="s">
        <v>244</v>
      </c>
      <c r="E116" s="10" t="s">
        <v>55</v>
      </c>
      <c r="F116" s="10">
        <v>1429807</v>
      </c>
    </row>
    <row r="117" spans="1:6" x14ac:dyDescent="0.2">
      <c r="A117" s="10" t="s">
        <v>249</v>
      </c>
      <c r="B117" s="10">
        <v>2035</v>
      </c>
      <c r="C117" s="10" t="s">
        <v>250</v>
      </c>
      <c r="D117" s="10" t="s">
        <v>251</v>
      </c>
      <c r="E117" s="10" t="s">
        <v>57</v>
      </c>
      <c r="F117" s="10">
        <v>4616458</v>
      </c>
    </row>
    <row r="118" spans="1:6" x14ac:dyDescent="0.2">
      <c r="A118" s="10" t="s">
        <v>252</v>
      </c>
      <c r="B118" s="10">
        <v>2035</v>
      </c>
      <c r="C118" s="10" t="s">
        <v>250</v>
      </c>
      <c r="D118" s="10" t="s">
        <v>251</v>
      </c>
      <c r="E118" s="10" t="s">
        <v>59</v>
      </c>
      <c r="F118" s="10">
        <v>718963</v>
      </c>
    </row>
    <row r="119" spans="1:6" x14ac:dyDescent="0.2">
      <c r="A119" s="10" t="s">
        <v>253</v>
      </c>
      <c r="B119" s="10">
        <v>2035</v>
      </c>
      <c r="C119" s="10" t="s">
        <v>250</v>
      </c>
      <c r="D119" s="10" t="s">
        <v>251</v>
      </c>
      <c r="E119" s="10" t="s">
        <v>51</v>
      </c>
      <c r="F119" s="10">
        <v>9004749</v>
      </c>
    </row>
    <row r="120" spans="1:6" x14ac:dyDescent="0.2">
      <c r="A120" s="10" t="s">
        <v>254</v>
      </c>
      <c r="B120" s="10">
        <v>2035</v>
      </c>
      <c r="C120" s="10" t="s">
        <v>250</v>
      </c>
      <c r="D120" s="10" t="s">
        <v>251</v>
      </c>
      <c r="E120" s="10" t="s">
        <v>53</v>
      </c>
      <c r="F120" s="10">
        <v>7712008</v>
      </c>
    </row>
    <row r="121" spans="1:6" x14ac:dyDescent="0.2">
      <c r="A121" s="10" t="s">
        <v>255</v>
      </c>
      <c r="B121" s="10">
        <v>2035</v>
      </c>
      <c r="C121" s="10" t="s">
        <v>250</v>
      </c>
      <c r="D121" s="10" t="s">
        <v>251</v>
      </c>
      <c r="E121" s="10" t="s">
        <v>55</v>
      </c>
      <c r="F121" s="10">
        <v>1292741</v>
      </c>
    </row>
    <row r="122" spans="1:6" x14ac:dyDescent="0.2">
      <c r="A122" s="10" t="s">
        <v>166</v>
      </c>
      <c r="B122" s="10">
        <v>2035</v>
      </c>
      <c r="C122" s="10" t="s">
        <v>135</v>
      </c>
      <c r="D122" s="10" t="s">
        <v>256</v>
      </c>
      <c r="E122" s="10" t="s">
        <v>57</v>
      </c>
      <c r="F122" s="10">
        <v>4543928</v>
      </c>
    </row>
    <row r="123" spans="1:6" x14ac:dyDescent="0.2">
      <c r="A123" s="10" t="s">
        <v>166</v>
      </c>
      <c r="B123" s="10">
        <v>2035</v>
      </c>
      <c r="C123" s="10" t="s">
        <v>135</v>
      </c>
      <c r="D123" s="10" t="s">
        <v>257</v>
      </c>
      <c r="E123" s="10" t="s">
        <v>57</v>
      </c>
      <c r="F123" s="10">
        <v>4506045</v>
      </c>
    </row>
    <row r="124" spans="1:6" x14ac:dyDescent="0.2">
      <c r="A124" s="10" t="s">
        <v>168</v>
      </c>
      <c r="B124" s="10">
        <v>2035</v>
      </c>
      <c r="C124" s="10" t="s">
        <v>135</v>
      </c>
      <c r="D124" s="10" t="s">
        <v>256</v>
      </c>
      <c r="E124" s="10" t="s">
        <v>59</v>
      </c>
      <c r="F124" s="10">
        <v>790259</v>
      </c>
    </row>
    <row r="125" spans="1:6" x14ac:dyDescent="0.2">
      <c r="A125" s="10" t="s">
        <v>168</v>
      </c>
      <c r="B125" s="10">
        <v>2035</v>
      </c>
      <c r="C125" s="10" t="s">
        <v>135</v>
      </c>
      <c r="D125" s="10" t="s">
        <v>257</v>
      </c>
      <c r="E125" s="10" t="s">
        <v>59</v>
      </c>
      <c r="F125" s="10">
        <v>828148</v>
      </c>
    </row>
    <row r="126" spans="1:6" x14ac:dyDescent="0.2">
      <c r="A126" s="10" t="s">
        <v>169</v>
      </c>
      <c r="B126" s="10">
        <v>2035</v>
      </c>
      <c r="C126" s="10" t="s">
        <v>135</v>
      </c>
      <c r="D126" s="10" t="s">
        <v>256</v>
      </c>
      <c r="E126" s="10" t="s">
        <v>51</v>
      </c>
      <c r="F126" s="10">
        <v>9002950</v>
      </c>
    </row>
    <row r="127" spans="1:6" x14ac:dyDescent="0.2">
      <c r="A127" s="10" t="s">
        <v>169</v>
      </c>
      <c r="B127" s="10">
        <v>2035</v>
      </c>
      <c r="C127" s="10" t="s">
        <v>135</v>
      </c>
      <c r="D127" s="10" t="s">
        <v>257</v>
      </c>
      <c r="E127" s="10" t="s">
        <v>51</v>
      </c>
      <c r="F127" s="10">
        <v>9002950</v>
      </c>
    </row>
    <row r="128" spans="1:6" x14ac:dyDescent="0.2">
      <c r="A128" s="10" t="s">
        <v>170</v>
      </c>
      <c r="B128" s="10">
        <v>2035</v>
      </c>
      <c r="C128" s="10" t="s">
        <v>135</v>
      </c>
      <c r="D128" s="10" t="s">
        <v>256</v>
      </c>
      <c r="E128" s="10" t="s">
        <v>53</v>
      </c>
      <c r="F128" s="10">
        <v>7585029</v>
      </c>
    </row>
    <row r="129" spans="1:6" x14ac:dyDescent="0.2">
      <c r="A129" s="10" t="s">
        <v>170</v>
      </c>
      <c r="B129" s="10">
        <v>2035</v>
      </c>
      <c r="C129" s="10" t="s">
        <v>135</v>
      </c>
      <c r="D129" s="10" t="s">
        <v>257</v>
      </c>
      <c r="E129" s="10" t="s">
        <v>53</v>
      </c>
      <c r="F129" s="10">
        <v>7511274</v>
      </c>
    </row>
    <row r="130" spans="1:6" x14ac:dyDescent="0.2">
      <c r="A130" s="10" t="s">
        <v>171</v>
      </c>
      <c r="B130" s="10">
        <v>2035</v>
      </c>
      <c r="C130" s="10" t="s">
        <v>135</v>
      </c>
      <c r="D130" s="10" t="s">
        <v>256</v>
      </c>
      <c r="E130" s="10" t="s">
        <v>55</v>
      </c>
      <c r="F130" s="10">
        <v>1417921</v>
      </c>
    </row>
    <row r="131" spans="1:6" x14ac:dyDescent="0.2">
      <c r="A131" s="10" t="s">
        <v>171</v>
      </c>
      <c r="B131" s="10">
        <v>2035</v>
      </c>
      <c r="C131" s="10" t="s">
        <v>135</v>
      </c>
      <c r="D131" s="10" t="s">
        <v>257</v>
      </c>
      <c r="E131" s="10" t="s">
        <v>55</v>
      </c>
      <c r="F131" s="10">
        <v>1491676</v>
      </c>
    </row>
    <row r="132" spans="1:6" x14ac:dyDescent="0.2">
      <c r="A132" s="10" t="s">
        <v>258</v>
      </c>
      <c r="B132" s="10">
        <v>2035</v>
      </c>
      <c r="C132" s="10" t="s">
        <v>217</v>
      </c>
      <c r="D132" s="10" t="s">
        <v>259</v>
      </c>
      <c r="E132" s="10" t="s">
        <v>57</v>
      </c>
      <c r="F132" s="10">
        <v>4553256</v>
      </c>
    </row>
    <row r="133" spans="1:6" x14ac:dyDescent="0.2">
      <c r="A133" s="10" t="s">
        <v>258</v>
      </c>
      <c r="B133" s="10">
        <v>2035</v>
      </c>
      <c r="C133" s="10" t="s">
        <v>217</v>
      </c>
      <c r="D133" s="10" t="s">
        <v>260</v>
      </c>
      <c r="E133" s="10" t="s">
        <v>57</v>
      </c>
      <c r="F133" s="10">
        <v>4543928</v>
      </c>
    </row>
    <row r="134" spans="1:6" x14ac:dyDescent="0.2">
      <c r="A134" s="10" t="s">
        <v>258</v>
      </c>
      <c r="B134" s="10">
        <v>2035</v>
      </c>
      <c r="C134" s="10" t="s">
        <v>217</v>
      </c>
      <c r="D134" s="10" t="s">
        <v>261</v>
      </c>
      <c r="E134" s="10" t="s">
        <v>57</v>
      </c>
      <c r="F134" s="10">
        <v>4543928</v>
      </c>
    </row>
    <row r="135" spans="1:6" x14ac:dyDescent="0.2">
      <c r="A135" s="10" t="s">
        <v>262</v>
      </c>
      <c r="B135" s="10">
        <v>2035</v>
      </c>
      <c r="C135" s="10" t="s">
        <v>217</v>
      </c>
      <c r="D135" s="10" t="s">
        <v>259</v>
      </c>
      <c r="E135" s="10" t="s">
        <v>59</v>
      </c>
      <c r="F135" s="10">
        <v>780946</v>
      </c>
    </row>
    <row r="136" spans="1:6" x14ac:dyDescent="0.2">
      <c r="A136" s="10" t="s">
        <v>262</v>
      </c>
      <c r="B136" s="10">
        <v>2035</v>
      </c>
      <c r="C136" s="10" t="s">
        <v>217</v>
      </c>
      <c r="D136" s="10" t="s">
        <v>260</v>
      </c>
      <c r="E136" s="10" t="s">
        <v>59</v>
      </c>
      <c r="F136" s="10">
        <v>790259</v>
      </c>
    </row>
    <row r="137" spans="1:6" x14ac:dyDescent="0.2">
      <c r="A137" s="10" t="s">
        <v>262</v>
      </c>
      <c r="B137" s="10">
        <v>2035</v>
      </c>
      <c r="C137" s="10" t="s">
        <v>217</v>
      </c>
      <c r="D137" s="10" t="s">
        <v>261</v>
      </c>
      <c r="E137" s="10" t="s">
        <v>59</v>
      </c>
      <c r="F137" s="10">
        <v>790259</v>
      </c>
    </row>
    <row r="138" spans="1:6" x14ac:dyDescent="0.2">
      <c r="A138" s="10" t="s">
        <v>263</v>
      </c>
      <c r="B138" s="10">
        <v>2035</v>
      </c>
      <c r="C138" s="10" t="s">
        <v>217</v>
      </c>
      <c r="D138" s="10" t="s">
        <v>259</v>
      </c>
      <c r="E138" s="10" t="s">
        <v>51</v>
      </c>
      <c r="F138" s="10">
        <v>9002950</v>
      </c>
    </row>
    <row r="139" spans="1:6" x14ac:dyDescent="0.2">
      <c r="A139" s="10" t="s">
        <v>263</v>
      </c>
      <c r="B139" s="10">
        <v>2035</v>
      </c>
      <c r="C139" s="10" t="s">
        <v>217</v>
      </c>
      <c r="D139" s="10" t="s">
        <v>260</v>
      </c>
      <c r="E139" s="10" t="s">
        <v>51</v>
      </c>
      <c r="F139" s="10">
        <v>9002950</v>
      </c>
    </row>
    <row r="140" spans="1:6" x14ac:dyDescent="0.2">
      <c r="A140" s="10" t="s">
        <v>263</v>
      </c>
      <c r="B140" s="10">
        <v>2035</v>
      </c>
      <c r="C140" s="10" t="s">
        <v>217</v>
      </c>
      <c r="D140" s="10" t="s">
        <v>261</v>
      </c>
      <c r="E140" s="10" t="s">
        <v>51</v>
      </c>
      <c r="F140" s="10">
        <v>9002950</v>
      </c>
    </row>
    <row r="141" spans="1:6" x14ac:dyDescent="0.2">
      <c r="A141" s="10" t="s">
        <v>264</v>
      </c>
      <c r="B141" s="10">
        <v>2035</v>
      </c>
      <c r="C141" s="10" t="s">
        <v>217</v>
      </c>
      <c r="D141" s="10" t="s">
        <v>259</v>
      </c>
      <c r="E141" s="10" t="s">
        <v>53</v>
      </c>
      <c r="F141" s="10">
        <v>7611620</v>
      </c>
    </row>
    <row r="142" spans="1:6" x14ac:dyDescent="0.2">
      <c r="A142" s="10" t="s">
        <v>264</v>
      </c>
      <c r="B142" s="10">
        <v>2035</v>
      </c>
      <c r="C142" s="10" t="s">
        <v>217</v>
      </c>
      <c r="D142" s="10" t="s">
        <v>260</v>
      </c>
      <c r="E142" s="10" t="s">
        <v>53</v>
      </c>
      <c r="F142" s="10">
        <v>7585029</v>
      </c>
    </row>
    <row r="143" spans="1:6" x14ac:dyDescent="0.2">
      <c r="A143" s="10" t="s">
        <v>264</v>
      </c>
      <c r="B143" s="10">
        <v>2035</v>
      </c>
      <c r="C143" s="10" t="s">
        <v>217</v>
      </c>
      <c r="D143" s="10" t="s">
        <v>261</v>
      </c>
      <c r="E143" s="10" t="s">
        <v>53</v>
      </c>
      <c r="F143" s="10">
        <v>7585029</v>
      </c>
    </row>
    <row r="144" spans="1:6" x14ac:dyDescent="0.2">
      <c r="A144" s="10" t="s">
        <v>265</v>
      </c>
      <c r="B144" s="10">
        <v>2035</v>
      </c>
      <c r="C144" s="10" t="s">
        <v>217</v>
      </c>
      <c r="D144" s="10" t="s">
        <v>259</v>
      </c>
      <c r="E144" s="10" t="s">
        <v>55</v>
      </c>
      <c r="F144" s="10">
        <v>1391330</v>
      </c>
    </row>
    <row r="145" spans="1:6" x14ac:dyDescent="0.2">
      <c r="A145" s="10" t="s">
        <v>265</v>
      </c>
      <c r="B145" s="10">
        <v>2035</v>
      </c>
      <c r="C145" s="10" t="s">
        <v>217</v>
      </c>
      <c r="D145" s="10" t="s">
        <v>260</v>
      </c>
      <c r="E145" s="10" t="s">
        <v>55</v>
      </c>
      <c r="F145" s="10">
        <v>1417921</v>
      </c>
    </row>
    <row r="146" spans="1:6" x14ac:dyDescent="0.2">
      <c r="A146" s="10" t="s">
        <v>265</v>
      </c>
      <c r="B146" s="10">
        <v>2035</v>
      </c>
      <c r="C146" s="10" t="s">
        <v>217</v>
      </c>
      <c r="D146" s="10" t="s">
        <v>261</v>
      </c>
      <c r="E146" s="10" t="s">
        <v>55</v>
      </c>
      <c r="F146" s="10">
        <v>1417921</v>
      </c>
    </row>
    <row r="147" spans="1:6" x14ac:dyDescent="0.2">
      <c r="A147" s="10" t="s">
        <v>196</v>
      </c>
      <c r="B147" s="10">
        <v>2040</v>
      </c>
      <c r="C147" s="10" t="s">
        <v>135</v>
      </c>
      <c r="D147" s="10" t="s">
        <v>266</v>
      </c>
      <c r="E147" s="10" t="s">
        <v>57</v>
      </c>
      <c r="F147" s="10">
        <v>4811250</v>
      </c>
    </row>
    <row r="148" spans="1:6" x14ac:dyDescent="0.2">
      <c r="A148" s="10" t="s">
        <v>198</v>
      </c>
      <c r="B148" s="10">
        <v>2040</v>
      </c>
      <c r="C148" s="10" t="s">
        <v>135</v>
      </c>
      <c r="D148" s="10" t="s">
        <v>266</v>
      </c>
      <c r="E148" s="10" t="s">
        <v>59</v>
      </c>
      <c r="F148" s="10">
        <v>799901</v>
      </c>
    </row>
    <row r="149" spans="1:6" x14ac:dyDescent="0.2">
      <c r="A149" s="10" t="s">
        <v>199</v>
      </c>
      <c r="B149" s="10">
        <v>2040</v>
      </c>
      <c r="C149" s="10" t="s">
        <v>135</v>
      </c>
      <c r="D149" s="10" t="s">
        <v>266</v>
      </c>
      <c r="E149" s="10" t="s">
        <v>51</v>
      </c>
      <c r="F149" s="10">
        <v>9487004</v>
      </c>
    </row>
    <row r="150" spans="1:6" x14ac:dyDescent="0.2">
      <c r="A150" s="10" t="s">
        <v>200</v>
      </c>
      <c r="B150" s="10">
        <v>2040</v>
      </c>
      <c r="C150" s="10" t="s">
        <v>135</v>
      </c>
      <c r="D150" s="10" t="s">
        <v>266</v>
      </c>
      <c r="E150" s="10" t="s">
        <v>53</v>
      </c>
      <c r="F150" s="10">
        <v>8039888</v>
      </c>
    </row>
    <row r="151" spans="1:6" x14ac:dyDescent="0.2">
      <c r="A151" s="10" t="s">
        <v>201</v>
      </c>
      <c r="B151" s="10">
        <v>2040</v>
      </c>
      <c r="C151" s="10" t="s">
        <v>135</v>
      </c>
      <c r="D151" s="10" t="s">
        <v>266</v>
      </c>
      <c r="E151" s="10" t="s">
        <v>55</v>
      </c>
      <c r="F151" s="10">
        <v>1447116</v>
      </c>
    </row>
    <row r="152" spans="1:6" x14ac:dyDescent="0.2">
      <c r="A152" s="10" t="s">
        <v>267</v>
      </c>
      <c r="B152" s="10">
        <v>2040</v>
      </c>
      <c r="C152" s="10" t="s">
        <v>217</v>
      </c>
      <c r="D152" s="10" t="s">
        <v>268</v>
      </c>
      <c r="E152" s="10" t="s">
        <v>57</v>
      </c>
      <c r="F152" s="10">
        <v>4827243</v>
      </c>
    </row>
    <row r="153" spans="1:6" x14ac:dyDescent="0.2">
      <c r="A153" s="10" t="s">
        <v>269</v>
      </c>
      <c r="B153" s="10">
        <v>2040</v>
      </c>
      <c r="C153" s="10" t="s">
        <v>217</v>
      </c>
      <c r="D153" s="10" t="s">
        <v>268</v>
      </c>
      <c r="E153" s="10" t="s">
        <v>59</v>
      </c>
      <c r="F153" s="10">
        <v>783884</v>
      </c>
    </row>
    <row r="154" spans="1:6" x14ac:dyDescent="0.2">
      <c r="A154" s="10" t="s">
        <v>270</v>
      </c>
      <c r="B154" s="10">
        <v>2040</v>
      </c>
      <c r="C154" s="10" t="s">
        <v>217</v>
      </c>
      <c r="D154" s="10" t="s">
        <v>268</v>
      </c>
      <c r="E154" s="10" t="s">
        <v>51</v>
      </c>
      <c r="F154" s="10">
        <v>9487004</v>
      </c>
    </row>
    <row r="155" spans="1:6" x14ac:dyDescent="0.2">
      <c r="A155" s="10" t="s">
        <v>271</v>
      </c>
      <c r="B155" s="10">
        <v>2040</v>
      </c>
      <c r="C155" s="10" t="s">
        <v>217</v>
      </c>
      <c r="D155" s="10" t="s">
        <v>268</v>
      </c>
      <c r="E155" s="10" t="s">
        <v>53</v>
      </c>
      <c r="F155" s="10">
        <v>8077266</v>
      </c>
    </row>
    <row r="156" spans="1:6" x14ac:dyDescent="0.2">
      <c r="A156" s="10" t="s">
        <v>272</v>
      </c>
      <c r="B156" s="10">
        <v>2040</v>
      </c>
      <c r="C156" s="10" t="s">
        <v>217</v>
      </c>
      <c r="D156" s="10" t="s">
        <v>268</v>
      </c>
      <c r="E156" s="10" t="s">
        <v>55</v>
      </c>
      <c r="F156" s="10">
        <v>1409738</v>
      </c>
    </row>
    <row r="157" spans="1:6" x14ac:dyDescent="0.2">
      <c r="A157" s="10" t="s">
        <v>273</v>
      </c>
      <c r="B157" s="10">
        <v>2050</v>
      </c>
      <c r="C157" s="10" t="s">
        <v>236</v>
      </c>
      <c r="D157" s="10" t="s">
        <v>274</v>
      </c>
      <c r="E157" s="10" t="s">
        <v>57</v>
      </c>
      <c r="F157" s="10">
        <v>5224108</v>
      </c>
    </row>
    <row r="158" spans="1:6" x14ac:dyDescent="0.2">
      <c r="A158" s="10" t="s">
        <v>275</v>
      </c>
      <c r="B158" s="10">
        <v>2050</v>
      </c>
      <c r="C158" s="10" t="s">
        <v>236</v>
      </c>
      <c r="D158" s="10" t="s">
        <v>274</v>
      </c>
      <c r="E158" s="10" t="s">
        <v>59</v>
      </c>
      <c r="F158" s="10">
        <v>758579</v>
      </c>
    </row>
    <row r="159" spans="1:6" x14ac:dyDescent="0.2">
      <c r="A159" s="10" t="s">
        <v>276</v>
      </c>
      <c r="B159" s="10">
        <v>2050</v>
      </c>
      <c r="C159" s="10" t="s">
        <v>236</v>
      </c>
      <c r="D159" s="10" t="s">
        <v>274</v>
      </c>
      <c r="E159" s="10" t="s">
        <v>51</v>
      </c>
      <c r="F159" s="10">
        <v>10325405</v>
      </c>
    </row>
    <row r="160" spans="1:6" x14ac:dyDescent="0.2">
      <c r="A160" s="10" t="s">
        <v>277</v>
      </c>
      <c r="B160" s="10">
        <v>2050</v>
      </c>
      <c r="C160" s="10" t="s">
        <v>236</v>
      </c>
      <c r="D160" s="10" t="s">
        <v>274</v>
      </c>
      <c r="E160" s="10" t="s">
        <v>53</v>
      </c>
      <c r="F160" s="10">
        <v>8924161</v>
      </c>
    </row>
    <row r="161" spans="1:6" x14ac:dyDescent="0.2">
      <c r="A161" s="10" t="s">
        <v>278</v>
      </c>
      <c r="B161" s="10">
        <v>2050</v>
      </c>
      <c r="C161" s="10" t="s">
        <v>236</v>
      </c>
      <c r="D161" s="10" t="s">
        <v>274</v>
      </c>
      <c r="E161" s="10" t="s">
        <v>55</v>
      </c>
      <c r="F161" s="10">
        <v>1401244</v>
      </c>
    </row>
    <row r="162" spans="1:6" x14ac:dyDescent="0.2">
      <c r="A162" s="10" t="s">
        <v>279</v>
      </c>
      <c r="B162" s="10">
        <v>2050</v>
      </c>
      <c r="C162" s="10" t="s">
        <v>243</v>
      </c>
      <c r="D162" s="10" t="s">
        <v>280</v>
      </c>
      <c r="E162" s="10" t="s">
        <v>57</v>
      </c>
      <c r="F162" s="10">
        <v>5223412</v>
      </c>
    </row>
    <row r="163" spans="1:6" x14ac:dyDescent="0.2">
      <c r="A163" s="10" t="s">
        <v>281</v>
      </c>
      <c r="B163" s="10">
        <v>2050</v>
      </c>
      <c r="C163" s="10" t="s">
        <v>243</v>
      </c>
      <c r="D163" s="10" t="s">
        <v>280</v>
      </c>
      <c r="E163" s="10" t="s">
        <v>59</v>
      </c>
      <c r="F163" s="10">
        <v>759271</v>
      </c>
    </row>
    <row r="164" spans="1:6" x14ac:dyDescent="0.2">
      <c r="A164" s="10" t="s">
        <v>282</v>
      </c>
      <c r="B164" s="10">
        <v>2050</v>
      </c>
      <c r="C164" s="10" t="s">
        <v>243</v>
      </c>
      <c r="D164" s="10" t="s">
        <v>280</v>
      </c>
      <c r="E164" s="10" t="s">
        <v>51</v>
      </c>
      <c r="F164" s="10">
        <v>10325405</v>
      </c>
    </row>
    <row r="165" spans="1:6" x14ac:dyDescent="0.2">
      <c r="A165" s="10" t="s">
        <v>283</v>
      </c>
      <c r="B165" s="10">
        <v>2050</v>
      </c>
      <c r="C165" s="10" t="s">
        <v>243</v>
      </c>
      <c r="D165" s="10" t="s">
        <v>280</v>
      </c>
      <c r="E165" s="10" t="s">
        <v>53</v>
      </c>
      <c r="F165" s="10">
        <v>8928590</v>
      </c>
    </row>
    <row r="166" spans="1:6" x14ac:dyDescent="0.2">
      <c r="A166" s="10" t="s">
        <v>284</v>
      </c>
      <c r="B166" s="10">
        <v>2050</v>
      </c>
      <c r="C166" s="10" t="s">
        <v>243</v>
      </c>
      <c r="D166" s="10" t="s">
        <v>280</v>
      </c>
      <c r="E166" s="10" t="s">
        <v>55</v>
      </c>
      <c r="F166" s="10">
        <v>1396815</v>
      </c>
    </row>
    <row r="167" spans="1:6" x14ac:dyDescent="0.2">
      <c r="A167" s="10" t="s">
        <v>285</v>
      </c>
      <c r="B167" s="10">
        <v>2050</v>
      </c>
      <c r="C167" s="10" t="s">
        <v>135</v>
      </c>
      <c r="D167" s="10" t="s">
        <v>286</v>
      </c>
      <c r="E167" s="10" t="s">
        <v>57</v>
      </c>
      <c r="F167" s="10">
        <v>5231149</v>
      </c>
    </row>
    <row r="168" spans="1:6" x14ac:dyDescent="0.2">
      <c r="A168" s="10" t="s">
        <v>285</v>
      </c>
      <c r="B168" s="10">
        <v>2050</v>
      </c>
      <c r="C168" s="10" t="s">
        <v>135</v>
      </c>
      <c r="D168" s="10" t="s">
        <v>287</v>
      </c>
      <c r="E168" s="10" t="s">
        <v>57</v>
      </c>
      <c r="F168" s="10">
        <v>5243468</v>
      </c>
    </row>
    <row r="169" spans="1:6" x14ac:dyDescent="0.2">
      <c r="A169" s="10" t="s">
        <v>288</v>
      </c>
      <c r="B169" s="10">
        <v>2050</v>
      </c>
      <c r="C169" s="10" t="s">
        <v>135</v>
      </c>
      <c r="D169" s="10" t="s">
        <v>286</v>
      </c>
      <c r="E169" s="10" t="s">
        <v>59</v>
      </c>
      <c r="F169" s="10">
        <v>751547</v>
      </c>
    </row>
    <row r="170" spans="1:6" x14ac:dyDescent="0.2">
      <c r="A170" s="10" t="s">
        <v>288</v>
      </c>
      <c r="B170" s="10">
        <v>2050</v>
      </c>
      <c r="C170" s="10" t="s">
        <v>135</v>
      </c>
      <c r="D170" s="10" t="s">
        <v>287</v>
      </c>
      <c r="E170" s="10" t="s">
        <v>59</v>
      </c>
      <c r="F170" s="10">
        <v>739249</v>
      </c>
    </row>
    <row r="171" spans="1:6" x14ac:dyDescent="0.2">
      <c r="A171" s="10" t="s">
        <v>289</v>
      </c>
      <c r="B171" s="10">
        <v>2050</v>
      </c>
      <c r="C171" s="10" t="s">
        <v>135</v>
      </c>
      <c r="D171" s="10" t="s">
        <v>286</v>
      </c>
      <c r="E171" s="10" t="s">
        <v>51</v>
      </c>
      <c r="F171" s="10">
        <v>10325405</v>
      </c>
    </row>
    <row r="172" spans="1:6" x14ac:dyDescent="0.2">
      <c r="A172" s="10" t="s">
        <v>289</v>
      </c>
      <c r="B172" s="10">
        <v>2050</v>
      </c>
      <c r="C172" s="10" t="s">
        <v>135</v>
      </c>
      <c r="D172" s="10" t="s">
        <v>287</v>
      </c>
      <c r="E172" s="10" t="s">
        <v>51</v>
      </c>
      <c r="F172" s="10">
        <v>10325405</v>
      </c>
    </row>
    <row r="173" spans="1:6" x14ac:dyDescent="0.2">
      <c r="A173" s="10" t="s">
        <v>290</v>
      </c>
      <c r="B173" s="10">
        <v>2050</v>
      </c>
      <c r="C173" s="10" t="s">
        <v>135</v>
      </c>
      <c r="D173" s="10" t="s">
        <v>286</v>
      </c>
      <c r="E173" s="10" t="s">
        <v>53</v>
      </c>
      <c r="F173" s="10">
        <v>8931982</v>
      </c>
    </row>
    <row r="174" spans="1:6" x14ac:dyDescent="0.2">
      <c r="A174" s="10" t="s">
        <v>290</v>
      </c>
      <c r="B174" s="10">
        <v>2050</v>
      </c>
      <c r="C174" s="10" t="s">
        <v>135</v>
      </c>
      <c r="D174" s="10" t="s">
        <v>287</v>
      </c>
      <c r="E174" s="10" t="s">
        <v>53</v>
      </c>
      <c r="F174" s="10">
        <v>8950332</v>
      </c>
    </row>
    <row r="175" spans="1:6" x14ac:dyDescent="0.2">
      <c r="A175" s="10" t="s">
        <v>291</v>
      </c>
      <c r="B175" s="10">
        <v>2050</v>
      </c>
      <c r="C175" s="10" t="s">
        <v>135</v>
      </c>
      <c r="D175" s="10" t="s">
        <v>286</v>
      </c>
      <c r="E175" s="10" t="s">
        <v>55</v>
      </c>
      <c r="F175" s="10">
        <v>1393423</v>
      </c>
    </row>
    <row r="176" spans="1:6" x14ac:dyDescent="0.2">
      <c r="A176" s="10" t="s">
        <v>291</v>
      </c>
      <c r="B176" s="10">
        <v>2050</v>
      </c>
      <c r="C176" s="10" t="s">
        <v>135</v>
      </c>
      <c r="D176" s="10" t="s">
        <v>287</v>
      </c>
      <c r="E176" s="10" t="s">
        <v>55</v>
      </c>
      <c r="F176" s="10">
        <v>1375073</v>
      </c>
    </row>
    <row r="177" spans="1:6" x14ac:dyDescent="0.2">
      <c r="A177" s="10" t="s">
        <v>292</v>
      </c>
      <c r="B177" s="10">
        <v>2050</v>
      </c>
      <c r="C177" s="10" t="s">
        <v>217</v>
      </c>
      <c r="D177" s="10" t="s">
        <v>293</v>
      </c>
      <c r="E177" s="10" t="s">
        <v>57</v>
      </c>
      <c r="F177" s="10">
        <v>5249720</v>
      </c>
    </row>
    <row r="178" spans="1:6" x14ac:dyDescent="0.2">
      <c r="A178" s="10" t="s">
        <v>292</v>
      </c>
      <c r="B178" s="10">
        <v>2050</v>
      </c>
      <c r="C178" s="10" t="s">
        <v>217</v>
      </c>
      <c r="D178" s="10" t="s">
        <v>294</v>
      </c>
      <c r="E178" s="10" t="s">
        <v>57</v>
      </c>
      <c r="F178" s="10">
        <v>5231149</v>
      </c>
    </row>
    <row r="179" spans="1:6" x14ac:dyDescent="0.2">
      <c r="A179" s="10" t="s">
        <v>292</v>
      </c>
      <c r="B179" s="10">
        <v>2050</v>
      </c>
      <c r="C179" s="10" t="s">
        <v>217</v>
      </c>
      <c r="D179" s="10" t="s">
        <v>295</v>
      </c>
      <c r="E179" s="10" t="s">
        <v>57</v>
      </c>
      <c r="F179" s="10">
        <v>5231149</v>
      </c>
    </row>
    <row r="180" spans="1:6" x14ac:dyDescent="0.2">
      <c r="A180" s="10" t="s">
        <v>296</v>
      </c>
      <c r="B180" s="10">
        <v>2050</v>
      </c>
      <c r="C180" s="10" t="s">
        <v>217</v>
      </c>
      <c r="D180" s="10" t="s">
        <v>293</v>
      </c>
      <c r="E180" s="10" t="s">
        <v>59</v>
      </c>
      <c r="F180" s="10">
        <v>732973</v>
      </c>
    </row>
    <row r="181" spans="1:6" x14ac:dyDescent="0.2">
      <c r="A181" s="10" t="s">
        <v>296</v>
      </c>
      <c r="B181" s="10">
        <v>2050</v>
      </c>
      <c r="C181" s="10" t="s">
        <v>217</v>
      </c>
      <c r="D181" s="10" t="s">
        <v>294</v>
      </c>
      <c r="E181" s="10" t="s">
        <v>59</v>
      </c>
      <c r="F181" s="10">
        <v>751547</v>
      </c>
    </row>
    <row r="182" spans="1:6" x14ac:dyDescent="0.2">
      <c r="A182" s="10" t="s">
        <v>296</v>
      </c>
      <c r="B182" s="10">
        <v>2050</v>
      </c>
      <c r="C182" s="10" t="s">
        <v>217</v>
      </c>
      <c r="D182" s="10" t="s">
        <v>295</v>
      </c>
      <c r="E182" s="10" t="s">
        <v>59</v>
      </c>
      <c r="F182" s="10">
        <v>751547</v>
      </c>
    </row>
    <row r="183" spans="1:6" x14ac:dyDescent="0.2">
      <c r="A183" s="10" t="s">
        <v>297</v>
      </c>
      <c r="B183" s="10">
        <v>2050</v>
      </c>
      <c r="C183" s="10" t="s">
        <v>217</v>
      </c>
      <c r="D183" s="10" t="s">
        <v>293</v>
      </c>
      <c r="E183" s="10" t="s">
        <v>51</v>
      </c>
      <c r="F183" s="10">
        <v>10325405</v>
      </c>
    </row>
    <row r="184" spans="1:6" x14ac:dyDescent="0.2">
      <c r="A184" s="10" t="s">
        <v>297</v>
      </c>
      <c r="B184" s="10">
        <v>2050</v>
      </c>
      <c r="C184" s="10" t="s">
        <v>217</v>
      </c>
      <c r="D184" s="10" t="s">
        <v>294</v>
      </c>
      <c r="E184" s="10" t="s">
        <v>51</v>
      </c>
      <c r="F184" s="10">
        <v>10325405</v>
      </c>
    </row>
    <row r="185" spans="1:6" x14ac:dyDescent="0.2">
      <c r="A185" s="10" t="s">
        <v>297</v>
      </c>
      <c r="B185" s="10">
        <v>2050</v>
      </c>
      <c r="C185" s="10" t="s">
        <v>217</v>
      </c>
      <c r="D185" s="10" t="s">
        <v>295</v>
      </c>
      <c r="E185" s="10" t="s">
        <v>51</v>
      </c>
      <c r="F185" s="10">
        <v>10325405</v>
      </c>
    </row>
    <row r="186" spans="1:6" x14ac:dyDescent="0.2">
      <c r="A186" s="10" t="s">
        <v>298</v>
      </c>
      <c r="B186" s="10">
        <v>2050</v>
      </c>
      <c r="C186" s="10" t="s">
        <v>217</v>
      </c>
      <c r="D186" s="10" t="s">
        <v>293</v>
      </c>
      <c r="E186" s="10" t="s">
        <v>53</v>
      </c>
      <c r="F186" s="10">
        <v>8975040</v>
      </c>
    </row>
    <row r="187" spans="1:6" x14ac:dyDescent="0.2">
      <c r="A187" s="10" t="s">
        <v>298</v>
      </c>
      <c r="B187" s="10">
        <v>2050</v>
      </c>
      <c r="C187" s="10" t="s">
        <v>217</v>
      </c>
      <c r="D187" s="10" t="s">
        <v>294</v>
      </c>
      <c r="E187" s="10" t="s">
        <v>53</v>
      </c>
      <c r="F187" s="10">
        <v>8931982</v>
      </c>
    </row>
    <row r="188" spans="1:6" x14ac:dyDescent="0.2">
      <c r="A188" s="10" t="s">
        <v>298</v>
      </c>
      <c r="B188" s="10">
        <v>2050</v>
      </c>
      <c r="C188" s="10" t="s">
        <v>217</v>
      </c>
      <c r="D188" s="10" t="s">
        <v>295</v>
      </c>
      <c r="E188" s="10" t="s">
        <v>53</v>
      </c>
      <c r="F188" s="10">
        <v>8931982</v>
      </c>
    </row>
    <row r="189" spans="1:6" x14ac:dyDescent="0.2">
      <c r="A189" s="10" t="s">
        <v>299</v>
      </c>
      <c r="B189" s="10">
        <v>2050</v>
      </c>
      <c r="C189" s="10" t="s">
        <v>217</v>
      </c>
      <c r="D189" s="10" t="s">
        <v>293</v>
      </c>
      <c r="E189" s="10" t="s">
        <v>55</v>
      </c>
      <c r="F189" s="10">
        <v>1350365</v>
      </c>
    </row>
    <row r="190" spans="1:6" x14ac:dyDescent="0.2">
      <c r="A190" s="10" t="s">
        <v>299</v>
      </c>
      <c r="B190" s="10">
        <v>2050</v>
      </c>
      <c r="C190" s="10" t="s">
        <v>217</v>
      </c>
      <c r="D190" s="10" t="s">
        <v>294</v>
      </c>
      <c r="E190" s="10" t="s">
        <v>55</v>
      </c>
      <c r="F190" s="10">
        <v>1393423</v>
      </c>
    </row>
    <row r="191" spans="1:6" x14ac:dyDescent="0.2">
      <c r="A191" s="10" t="s">
        <v>299</v>
      </c>
      <c r="B191" s="10">
        <v>2050</v>
      </c>
      <c r="C191" s="10" t="s">
        <v>217</v>
      </c>
      <c r="D191" s="10" t="s">
        <v>295</v>
      </c>
      <c r="E191" s="10" t="s">
        <v>55</v>
      </c>
      <c r="F191" s="10">
        <v>1393423</v>
      </c>
    </row>
    <row r="192" spans="1:6" x14ac:dyDescent="0.2">
      <c r="A192" s="77" t="s">
        <v>300</v>
      </c>
    </row>
    <row r="193" spans="1:6" x14ac:dyDescent="0.2">
      <c r="A193" s="10" t="s">
        <v>105</v>
      </c>
      <c r="B193" s="10">
        <v>10</v>
      </c>
    </row>
    <row r="194" spans="1:6" x14ac:dyDescent="0.2">
      <c r="A194" s="10" t="s">
        <v>106</v>
      </c>
      <c r="B194" s="10" t="s">
        <v>107</v>
      </c>
      <c r="C194" s="10" t="s">
        <v>108</v>
      </c>
      <c r="D194" s="10" t="s">
        <v>109</v>
      </c>
      <c r="E194" s="10" t="s">
        <v>110</v>
      </c>
      <c r="F194" s="10" t="s">
        <v>111</v>
      </c>
    </row>
    <row r="195" spans="1:6" x14ac:dyDescent="0.2">
      <c r="A195" s="10" t="s">
        <v>210</v>
      </c>
      <c r="B195" s="10">
        <v>2025</v>
      </c>
      <c r="C195" s="10" t="s">
        <v>135</v>
      </c>
      <c r="D195" s="10" t="s">
        <v>211</v>
      </c>
      <c r="E195" s="10" t="s">
        <v>57</v>
      </c>
      <c r="F195" s="10">
        <v>4146381</v>
      </c>
    </row>
    <row r="196" spans="1:6" x14ac:dyDescent="0.2">
      <c r="A196" s="10" t="s">
        <v>210</v>
      </c>
      <c r="B196" s="10">
        <v>2025</v>
      </c>
      <c r="C196" s="10" t="s">
        <v>135</v>
      </c>
      <c r="D196" s="10" t="s">
        <v>301</v>
      </c>
      <c r="E196" s="10" t="s">
        <v>57</v>
      </c>
      <c r="F196" s="10">
        <v>4146381</v>
      </c>
    </row>
    <row r="197" spans="1:6" x14ac:dyDescent="0.2">
      <c r="A197" s="10" t="s">
        <v>212</v>
      </c>
      <c r="B197" s="10">
        <v>2025</v>
      </c>
      <c r="C197" s="10" t="s">
        <v>135</v>
      </c>
      <c r="D197" s="10" t="s">
        <v>211</v>
      </c>
      <c r="E197" s="10" t="s">
        <v>59</v>
      </c>
      <c r="F197" s="10">
        <v>816535</v>
      </c>
    </row>
    <row r="198" spans="1:6" x14ac:dyDescent="0.2">
      <c r="A198" s="10" t="s">
        <v>212</v>
      </c>
      <c r="B198" s="10">
        <v>2025</v>
      </c>
      <c r="C198" s="10" t="s">
        <v>135</v>
      </c>
      <c r="D198" s="10" t="s">
        <v>301</v>
      </c>
      <c r="E198" s="10" t="s">
        <v>59</v>
      </c>
      <c r="F198" s="10">
        <v>816535</v>
      </c>
    </row>
    <row r="199" spans="1:6" x14ac:dyDescent="0.2">
      <c r="A199" s="10" t="s">
        <v>213</v>
      </c>
      <c r="B199" s="10">
        <v>2025</v>
      </c>
      <c r="C199" s="10" t="s">
        <v>135</v>
      </c>
      <c r="D199" s="10" t="s">
        <v>211</v>
      </c>
      <c r="E199" s="10" t="s">
        <v>51</v>
      </c>
      <c r="F199" s="10">
        <v>8231265</v>
      </c>
    </row>
    <row r="200" spans="1:6" x14ac:dyDescent="0.2">
      <c r="A200" s="10" t="s">
        <v>213</v>
      </c>
      <c r="B200" s="10">
        <v>2025</v>
      </c>
      <c r="C200" s="10" t="s">
        <v>135</v>
      </c>
      <c r="D200" s="10" t="s">
        <v>301</v>
      </c>
      <c r="E200" s="10" t="s">
        <v>51</v>
      </c>
      <c r="F200" s="10">
        <v>8231265</v>
      </c>
    </row>
    <row r="201" spans="1:6" x14ac:dyDescent="0.2">
      <c r="A201" s="10" t="s">
        <v>214</v>
      </c>
      <c r="B201" s="10">
        <v>2025</v>
      </c>
      <c r="C201" s="10" t="s">
        <v>135</v>
      </c>
      <c r="D201" s="10" t="s">
        <v>211</v>
      </c>
      <c r="E201" s="10" t="s">
        <v>53</v>
      </c>
      <c r="F201" s="10">
        <v>6801418</v>
      </c>
    </row>
    <row r="202" spans="1:6" x14ac:dyDescent="0.2">
      <c r="A202" s="10" t="s">
        <v>214</v>
      </c>
      <c r="B202" s="10">
        <v>2025</v>
      </c>
      <c r="C202" s="10" t="s">
        <v>135</v>
      </c>
      <c r="D202" s="10" t="s">
        <v>301</v>
      </c>
      <c r="E202" s="10" t="s">
        <v>53</v>
      </c>
      <c r="F202" s="10">
        <v>6801418</v>
      </c>
    </row>
    <row r="203" spans="1:6" x14ac:dyDescent="0.2">
      <c r="A203" s="10" t="s">
        <v>215</v>
      </c>
      <c r="B203" s="10">
        <v>2025</v>
      </c>
      <c r="C203" s="10" t="s">
        <v>135</v>
      </c>
      <c r="D203" s="10" t="s">
        <v>211</v>
      </c>
      <c r="E203" s="10" t="s">
        <v>55</v>
      </c>
      <c r="F203" s="10">
        <v>1429847</v>
      </c>
    </row>
    <row r="204" spans="1:6" x14ac:dyDescent="0.2">
      <c r="A204" s="10" t="s">
        <v>215</v>
      </c>
      <c r="B204" s="10">
        <v>2025</v>
      </c>
      <c r="C204" s="10" t="s">
        <v>135</v>
      </c>
      <c r="D204" s="10" t="s">
        <v>301</v>
      </c>
      <c r="E204" s="10" t="s">
        <v>55</v>
      </c>
      <c r="F204" s="10">
        <v>1429847</v>
      </c>
    </row>
    <row r="205" spans="1:6" x14ac:dyDescent="0.2">
      <c r="A205" s="10" t="s">
        <v>216</v>
      </c>
      <c r="B205" s="10">
        <v>2025</v>
      </c>
      <c r="C205" s="10" t="s">
        <v>217</v>
      </c>
      <c r="D205" s="10" t="s">
        <v>218</v>
      </c>
      <c r="E205" s="10" t="s">
        <v>57</v>
      </c>
      <c r="F205" s="10">
        <v>4179719</v>
      </c>
    </row>
    <row r="206" spans="1:6" x14ac:dyDescent="0.2">
      <c r="A206" s="10" t="s">
        <v>216</v>
      </c>
      <c r="B206" s="10">
        <v>2025</v>
      </c>
      <c r="C206" s="10" t="s">
        <v>217</v>
      </c>
      <c r="D206" s="10" t="s">
        <v>302</v>
      </c>
      <c r="E206" s="10" t="s">
        <v>57</v>
      </c>
      <c r="F206" s="10">
        <v>4179719</v>
      </c>
    </row>
    <row r="207" spans="1:6" x14ac:dyDescent="0.2">
      <c r="A207" s="10" t="s">
        <v>219</v>
      </c>
      <c r="B207" s="10">
        <v>2025</v>
      </c>
      <c r="C207" s="10" t="s">
        <v>217</v>
      </c>
      <c r="D207" s="10" t="s">
        <v>218</v>
      </c>
      <c r="E207" s="10" t="s">
        <v>59</v>
      </c>
      <c r="F207" s="10">
        <v>783175</v>
      </c>
    </row>
    <row r="208" spans="1:6" x14ac:dyDescent="0.2">
      <c r="A208" s="10" t="s">
        <v>219</v>
      </c>
      <c r="B208" s="10">
        <v>2025</v>
      </c>
      <c r="C208" s="10" t="s">
        <v>217</v>
      </c>
      <c r="D208" s="10" t="s">
        <v>302</v>
      </c>
      <c r="E208" s="10" t="s">
        <v>59</v>
      </c>
      <c r="F208" s="10">
        <v>783175</v>
      </c>
    </row>
    <row r="209" spans="1:6" x14ac:dyDescent="0.2">
      <c r="A209" s="10" t="s">
        <v>220</v>
      </c>
      <c r="B209" s="10">
        <v>2025</v>
      </c>
      <c r="C209" s="10" t="s">
        <v>217</v>
      </c>
      <c r="D209" s="10" t="s">
        <v>218</v>
      </c>
      <c r="E209" s="10" t="s">
        <v>51</v>
      </c>
      <c r="F209" s="10">
        <v>8231265</v>
      </c>
    </row>
    <row r="210" spans="1:6" x14ac:dyDescent="0.2">
      <c r="A210" s="10" t="s">
        <v>220</v>
      </c>
      <c r="B210" s="10">
        <v>2025</v>
      </c>
      <c r="C210" s="10" t="s">
        <v>217</v>
      </c>
      <c r="D210" s="10" t="s">
        <v>302</v>
      </c>
      <c r="E210" s="10" t="s">
        <v>51</v>
      </c>
      <c r="F210" s="10">
        <v>8231265</v>
      </c>
    </row>
    <row r="211" spans="1:6" x14ac:dyDescent="0.2">
      <c r="A211" s="10" t="s">
        <v>221</v>
      </c>
      <c r="B211" s="10">
        <v>2025</v>
      </c>
      <c r="C211" s="10" t="s">
        <v>217</v>
      </c>
      <c r="D211" s="10" t="s">
        <v>218</v>
      </c>
      <c r="E211" s="10" t="s">
        <v>53</v>
      </c>
      <c r="F211" s="10">
        <v>6854984</v>
      </c>
    </row>
    <row r="212" spans="1:6" x14ac:dyDescent="0.2">
      <c r="A212" s="10" t="s">
        <v>221</v>
      </c>
      <c r="B212" s="10">
        <v>2025</v>
      </c>
      <c r="C212" s="10" t="s">
        <v>217</v>
      </c>
      <c r="D212" s="10" t="s">
        <v>302</v>
      </c>
      <c r="E212" s="10" t="s">
        <v>53</v>
      </c>
      <c r="F212" s="10">
        <v>6854984</v>
      </c>
    </row>
    <row r="213" spans="1:6" x14ac:dyDescent="0.2">
      <c r="A213" s="10" t="s">
        <v>222</v>
      </c>
      <c r="B213" s="10">
        <v>2025</v>
      </c>
      <c r="C213" s="10" t="s">
        <v>217</v>
      </c>
      <c r="D213" s="10" t="s">
        <v>218</v>
      </c>
      <c r="E213" s="10" t="s">
        <v>55</v>
      </c>
      <c r="F213" s="10">
        <v>1376281</v>
      </c>
    </row>
    <row r="214" spans="1:6" x14ac:dyDescent="0.2">
      <c r="A214" s="10" t="s">
        <v>222</v>
      </c>
      <c r="B214" s="10">
        <v>2025</v>
      </c>
      <c r="C214" s="10" t="s">
        <v>217</v>
      </c>
      <c r="D214" s="10" t="s">
        <v>302</v>
      </c>
      <c r="E214" s="10" t="s">
        <v>55</v>
      </c>
      <c r="F214" s="10">
        <v>1376281</v>
      </c>
    </row>
    <row r="215" spans="1:6" x14ac:dyDescent="0.2">
      <c r="A215" s="10" t="s">
        <v>223</v>
      </c>
      <c r="B215" s="10">
        <v>2030</v>
      </c>
      <c r="C215" s="10" t="s">
        <v>135</v>
      </c>
      <c r="D215" s="10" t="s">
        <v>224</v>
      </c>
      <c r="E215" s="10" t="s">
        <v>57</v>
      </c>
      <c r="F215" s="10">
        <v>4286603</v>
      </c>
    </row>
    <row r="216" spans="1:6" x14ac:dyDescent="0.2">
      <c r="A216" s="10" t="s">
        <v>223</v>
      </c>
      <c r="B216" s="10">
        <v>2030</v>
      </c>
      <c r="C216" s="10" t="s">
        <v>135</v>
      </c>
      <c r="D216" s="10" t="s">
        <v>303</v>
      </c>
      <c r="E216" s="10" t="s">
        <v>57</v>
      </c>
      <c r="F216" s="10">
        <v>4286603</v>
      </c>
    </row>
    <row r="217" spans="1:6" x14ac:dyDescent="0.2">
      <c r="A217" s="10" t="s">
        <v>225</v>
      </c>
      <c r="B217" s="10">
        <v>2030</v>
      </c>
      <c r="C217" s="10" t="s">
        <v>135</v>
      </c>
      <c r="D217" s="10" t="s">
        <v>224</v>
      </c>
      <c r="E217" s="10" t="s">
        <v>59</v>
      </c>
      <c r="F217" s="10">
        <v>802901</v>
      </c>
    </row>
    <row r="218" spans="1:6" x14ac:dyDescent="0.2">
      <c r="A218" s="10" t="s">
        <v>225</v>
      </c>
      <c r="B218" s="10">
        <v>2030</v>
      </c>
      <c r="C218" s="10" t="s">
        <v>135</v>
      </c>
      <c r="D218" s="10" t="s">
        <v>303</v>
      </c>
      <c r="E218" s="10" t="s">
        <v>59</v>
      </c>
      <c r="F218" s="10">
        <v>802901</v>
      </c>
    </row>
    <row r="219" spans="1:6" x14ac:dyDescent="0.2">
      <c r="A219" s="10" t="s">
        <v>226</v>
      </c>
      <c r="B219" s="10">
        <v>2030</v>
      </c>
      <c r="C219" s="10" t="s">
        <v>135</v>
      </c>
      <c r="D219" s="10" t="s">
        <v>224</v>
      </c>
      <c r="E219" s="10" t="s">
        <v>51</v>
      </c>
      <c r="F219" s="10">
        <v>8553250</v>
      </c>
    </row>
    <row r="220" spans="1:6" x14ac:dyDescent="0.2">
      <c r="A220" s="10" t="s">
        <v>226</v>
      </c>
      <c r="B220" s="10">
        <v>2030</v>
      </c>
      <c r="C220" s="10" t="s">
        <v>135</v>
      </c>
      <c r="D220" s="10" t="s">
        <v>303</v>
      </c>
      <c r="E220" s="10" t="s">
        <v>51</v>
      </c>
      <c r="F220" s="10">
        <v>8553250</v>
      </c>
    </row>
    <row r="221" spans="1:6" x14ac:dyDescent="0.2">
      <c r="A221" s="10" t="s">
        <v>227</v>
      </c>
      <c r="B221" s="10">
        <v>2030</v>
      </c>
      <c r="C221" s="10" t="s">
        <v>135</v>
      </c>
      <c r="D221" s="10" t="s">
        <v>224</v>
      </c>
      <c r="E221" s="10" t="s">
        <v>53</v>
      </c>
      <c r="F221" s="10">
        <v>7116017</v>
      </c>
    </row>
    <row r="222" spans="1:6" x14ac:dyDescent="0.2">
      <c r="A222" s="10" t="s">
        <v>227</v>
      </c>
      <c r="B222" s="10">
        <v>2030</v>
      </c>
      <c r="C222" s="10" t="s">
        <v>135</v>
      </c>
      <c r="D222" s="10" t="s">
        <v>303</v>
      </c>
      <c r="E222" s="10" t="s">
        <v>53</v>
      </c>
      <c r="F222" s="10">
        <v>7116017</v>
      </c>
    </row>
    <row r="223" spans="1:6" x14ac:dyDescent="0.2">
      <c r="A223" s="10" t="s">
        <v>228</v>
      </c>
      <c r="B223" s="10">
        <v>2030</v>
      </c>
      <c r="C223" s="10" t="s">
        <v>135</v>
      </c>
      <c r="D223" s="10" t="s">
        <v>224</v>
      </c>
      <c r="E223" s="10" t="s">
        <v>55</v>
      </c>
      <c r="F223" s="10">
        <v>1437233</v>
      </c>
    </row>
    <row r="224" spans="1:6" x14ac:dyDescent="0.2">
      <c r="A224" s="10" t="s">
        <v>228</v>
      </c>
      <c r="B224" s="10">
        <v>2030</v>
      </c>
      <c r="C224" s="10" t="s">
        <v>135</v>
      </c>
      <c r="D224" s="10" t="s">
        <v>303</v>
      </c>
      <c r="E224" s="10" t="s">
        <v>55</v>
      </c>
      <c r="F224" s="10">
        <v>1437233</v>
      </c>
    </row>
    <row r="225" spans="1:6" x14ac:dyDescent="0.2">
      <c r="A225" s="10" t="s">
        <v>229</v>
      </c>
      <c r="B225" s="10">
        <v>2030</v>
      </c>
      <c r="C225" s="10" t="s">
        <v>217</v>
      </c>
      <c r="D225" s="10" t="s">
        <v>230</v>
      </c>
      <c r="E225" s="10" t="s">
        <v>57</v>
      </c>
      <c r="F225" s="10">
        <v>4307386</v>
      </c>
    </row>
    <row r="226" spans="1:6" x14ac:dyDescent="0.2">
      <c r="A226" s="10" t="s">
        <v>229</v>
      </c>
      <c r="B226" s="10">
        <v>2030</v>
      </c>
      <c r="C226" s="10" t="s">
        <v>217</v>
      </c>
      <c r="D226" s="10" t="s">
        <v>304</v>
      </c>
      <c r="E226" s="10" t="s">
        <v>57</v>
      </c>
      <c r="F226" s="10">
        <v>4307386</v>
      </c>
    </row>
    <row r="227" spans="1:6" x14ac:dyDescent="0.2">
      <c r="A227" s="10" t="s">
        <v>231</v>
      </c>
      <c r="B227" s="10">
        <v>2030</v>
      </c>
      <c r="C227" s="10" t="s">
        <v>217</v>
      </c>
      <c r="D227" s="10" t="s">
        <v>230</v>
      </c>
      <c r="E227" s="10" t="s">
        <v>59</v>
      </c>
      <c r="F227" s="10">
        <v>782081</v>
      </c>
    </row>
    <row r="228" spans="1:6" x14ac:dyDescent="0.2">
      <c r="A228" s="10" t="s">
        <v>231</v>
      </c>
      <c r="B228" s="10">
        <v>2030</v>
      </c>
      <c r="C228" s="10" t="s">
        <v>217</v>
      </c>
      <c r="D228" s="10" t="s">
        <v>304</v>
      </c>
      <c r="E228" s="10" t="s">
        <v>59</v>
      </c>
      <c r="F228" s="10">
        <v>782081</v>
      </c>
    </row>
    <row r="229" spans="1:6" x14ac:dyDescent="0.2">
      <c r="A229" s="10" t="s">
        <v>232</v>
      </c>
      <c r="B229" s="10">
        <v>2030</v>
      </c>
      <c r="C229" s="10" t="s">
        <v>217</v>
      </c>
      <c r="D229" s="10" t="s">
        <v>230</v>
      </c>
      <c r="E229" s="10" t="s">
        <v>51</v>
      </c>
      <c r="F229" s="10">
        <v>8553250</v>
      </c>
    </row>
    <row r="230" spans="1:6" x14ac:dyDescent="0.2">
      <c r="A230" s="10" t="s">
        <v>232</v>
      </c>
      <c r="B230" s="10">
        <v>2030</v>
      </c>
      <c r="C230" s="10" t="s">
        <v>217</v>
      </c>
      <c r="D230" s="10" t="s">
        <v>304</v>
      </c>
      <c r="E230" s="10" t="s">
        <v>51</v>
      </c>
      <c r="F230" s="10">
        <v>8553250</v>
      </c>
    </row>
    <row r="231" spans="1:6" x14ac:dyDescent="0.2">
      <c r="A231" s="10" t="s">
        <v>233</v>
      </c>
      <c r="B231" s="10">
        <v>2030</v>
      </c>
      <c r="C231" s="10" t="s">
        <v>217</v>
      </c>
      <c r="D231" s="10" t="s">
        <v>230</v>
      </c>
      <c r="E231" s="10" t="s">
        <v>53</v>
      </c>
      <c r="F231" s="10">
        <v>7152321</v>
      </c>
    </row>
    <row r="232" spans="1:6" x14ac:dyDescent="0.2">
      <c r="A232" s="10" t="s">
        <v>233</v>
      </c>
      <c r="B232" s="10">
        <v>2030</v>
      </c>
      <c r="C232" s="10" t="s">
        <v>217</v>
      </c>
      <c r="D232" s="10" t="s">
        <v>304</v>
      </c>
      <c r="E232" s="10" t="s">
        <v>53</v>
      </c>
      <c r="F232" s="10">
        <v>7152321</v>
      </c>
    </row>
    <row r="233" spans="1:6" x14ac:dyDescent="0.2">
      <c r="A233" s="10" t="s">
        <v>234</v>
      </c>
      <c r="B233" s="10">
        <v>2030</v>
      </c>
      <c r="C233" s="10" t="s">
        <v>217</v>
      </c>
      <c r="D233" s="10" t="s">
        <v>230</v>
      </c>
      <c r="E233" s="10" t="s">
        <v>55</v>
      </c>
      <c r="F233" s="10">
        <v>1400929</v>
      </c>
    </row>
    <row r="234" spans="1:6" x14ac:dyDescent="0.2">
      <c r="A234" s="10" t="s">
        <v>234</v>
      </c>
      <c r="B234" s="10">
        <v>2030</v>
      </c>
      <c r="C234" s="10" t="s">
        <v>217</v>
      </c>
      <c r="D234" s="10" t="s">
        <v>304</v>
      </c>
      <c r="E234" s="10" t="s">
        <v>55</v>
      </c>
      <c r="F234" s="10">
        <v>1400929</v>
      </c>
    </row>
    <row r="235" spans="1:6" x14ac:dyDescent="0.2">
      <c r="A235" s="10" t="s">
        <v>235</v>
      </c>
      <c r="B235" s="10">
        <v>2035</v>
      </c>
      <c r="C235" s="10" t="s">
        <v>236</v>
      </c>
      <c r="D235" s="10" t="s">
        <v>237</v>
      </c>
      <c r="E235" s="10" t="s">
        <v>57</v>
      </c>
      <c r="F235" s="10">
        <v>4543514</v>
      </c>
    </row>
    <row r="236" spans="1:6" x14ac:dyDescent="0.2">
      <c r="A236" s="10" t="s">
        <v>235</v>
      </c>
      <c r="B236" s="10">
        <v>2035</v>
      </c>
      <c r="C236" s="10" t="s">
        <v>236</v>
      </c>
      <c r="D236" s="10" t="s">
        <v>305</v>
      </c>
      <c r="E236" s="10" t="s">
        <v>57</v>
      </c>
      <c r="F236" s="10">
        <v>4543514</v>
      </c>
    </row>
    <row r="237" spans="1:6" x14ac:dyDescent="0.2">
      <c r="A237" s="10" t="s">
        <v>238</v>
      </c>
      <c r="B237" s="10">
        <v>2035</v>
      </c>
      <c r="C237" s="10" t="s">
        <v>236</v>
      </c>
      <c r="D237" s="10" t="s">
        <v>237</v>
      </c>
      <c r="E237" s="10" t="s">
        <v>59</v>
      </c>
      <c r="F237" s="10">
        <v>790699</v>
      </c>
    </row>
    <row r="238" spans="1:6" x14ac:dyDescent="0.2">
      <c r="A238" s="10" t="s">
        <v>238</v>
      </c>
      <c r="B238" s="10">
        <v>2035</v>
      </c>
      <c r="C238" s="10" t="s">
        <v>236</v>
      </c>
      <c r="D238" s="10" t="s">
        <v>305</v>
      </c>
      <c r="E238" s="10" t="s">
        <v>59</v>
      </c>
      <c r="F238" s="10">
        <v>790699</v>
      </c>
    </row>
    <row r="239" spans="1:6" x14ac:dyDescent="0.2">
      <c r="A239" s="10" t="s">
        <v>239</v>
      </c>
      <c r="B239" s="10">
        <v>2035</v>
      </c>
      <c r="C239" s="10" t="s">
        <v>236</v>
      </c>
      <c r="D239" s="10" t="s">
        <v>237</v>
      </c>
      <c r="E239" s="10" t="s">
        <v>51</v>
      </c>
      <c r="F239" s="10">
        <v>9002950</v>
      </c>
    </row>
    <row r="240" spans="1:6" x14ac:dyDescent="0.2">
      <c r="A240" s="10" t="s">
        <v>239</v>
      </c>
      <c r="B240" s="10">
        <v>2035</v>
      </c>
      <c r="C240" s="10" t="s">
        <v>236</v>
      </c>
      <c r="D240" s="10" t="s">
        <v>305</v>
      </c>
      <c r="E240" s="10" t="s">
        <v>51</v>
      </c>
      <c r="F240" s="10">
        <v>9002950</v>
      </c>
    </row>
    <row r="241" spans="1:6" x14ac:dyDescent="0.2">
      <c r="A241" s="10" t="s">
        <v>240</v>
      </c>
      <c r="B241" s="10">
        <v>2035</v>
      </c>
      <c r="C241" s="10" t="s">
        <v>236</v>
      </c>
      <c r="D241" s="10" t="s">
        <v>237</v>
      </c>
      <c r="E241" s="10" t="s">
        <v>53</v>
      </c>
      <c r="F241" s="10">
        <v>7582542</v>
      </c>
    </row>
    <row r="242" spans="1:6" x14ac:dyDescent="0.2">
      <c r="A242" s="10" t="s">
        <v>240</v>
      </c>
      <c r="B242" s="10">
        <v>2035</v>
      </c>
      <c r="C242" s="10" t="s">
        <v>236</v>
      </c>
      <c r="D242" s="10" t="s">
        <v>305</v>
      </c>
      <c r="E242" s="10" t="s">
        <v>53</v>
      </c>
      <c r="F242" s="10">
        <v>7582542</v>
      </c>
    </row>
    <row r="243" spans="1:6" x14ac:dyDescent="0.2">
      <c r="A243" s="10" t="s">
        <v>241</v>
      </c>
      <c r="B243" s="10">
        <v>2035</v>
      </c>
      <c r="C243" s="10" t="s">
        <v>236</v>
      </c>
      <c r="D243" s="10" t="s">
        <v>237</v>
      </c>
      <c r="E243" s="10" t="s">
        <v>55</v>
      </c>
      <c r="F243" s="10">
        <v>1420408</v>
      </c>
    </row>
    <row r="244" spans="1:6" x14ac:dyDescent="0.2">
      <c r="A244" s="10" t="s">
        <v>241</v>
      </c>
      <c r="B244" s="10">
        <v>2035</v>
      </c>
      <c r="C244" s="10" t="s">
        <v>236</v>
      </c>
      <c r="D244" s="10" t="s">
        <v>305</v>
      </c>
      <c r="E244" s="10" t="s">
        <v>55</v>
      </c>
      <c r="F244" s="10">
        <v>1420408</v>
      </c>
    </row>
    <row r="245" spans="1:6" x14ac:dyDescent="0.2">
      <c r="A245" s="10" t="s">
        <v>242</v>
      </c>
      <c r="B245" s="10">
        <v>2035</v>
      </c>
      <c r="C245" s="10" t="s">
        <v>243</v>
      </c>
      <c r="D245" s="10" t="s">
        <v>244</v>
      </c>
      <c r="E245" s="10" t="s">
        <v>57</v>
      </c>
      <c r="F245" s="10">
        <v>4538193</v>
      </c>
    </row>
    <row r="246" spans="1:6" x14ac:dyDescent="0.2">
      <c r="A246" s="10" t="s">
        <v>242</v>
      </c>
      <c r="B246" s="10">
        <v>2035</v>
      </c>
      <c r="C246" s="10" t="s">
        <v>243</v>
      </c>
      <c r="D246" s="10" t="s">
        <v>306</v>
      </c>
      <c r="E246" s="10" t="s">
        <v>57</v>
      </c>
      <c r="F246" s="10">
        <v>4538193</v>
      </c>
    </row>
    <row r="247" spans="1:6" x14ac:dyDescent="0.2">
      <c r="A247" s="10" t="s">
        <v>245</v>
      </c>
      <c r="B247" s="10">
        <v>2035</v>
      </c>
      <c r="C247" s="10" t="s">
        <v>243</v>
      </c>
      <c r="D247" s="10" t="s">
        <v>244</v>
      </c>
      <c r="E247" s="10" t="s">
        <v>59</v>
      </c>
      <c r="F247" s="10">
        <v>796006</v>
      </c>
    </row>
    <row r="248" spans="1:6" x14ac:dyDescent="0.2">
      <c r="A248" s="10" t="s">
        <v>245</v>
      </c>
      <c r="B248" s="10">
        <v>2035</v>
      </c>
      <c r="C248" s="10" t="s">
        <v>243</v>
      </c>
      <c r="D248" s="10" t="s">
        <v>306</v>
      </c>
      <c r="E248" s="10" t="s">
        <v>59</v>
      </c>
      <c r="F248" s="10">
        <v>796006</v>
      </c>
    </row>
    <row r="249" spans="1:6" x14ac:dyDescent="0.2">
      <c r="A249" s="10" t="s">
        <v>246</v>
      </c>
      <c r="B249" s="10">
        <v>2035</v>
      </c>
      <c r="C249" s="10" t="s">
        <v>243</v>
      </c>
      <c r="D249" s="10" t="s">
        <v>244</v>
      </c>
      <c r="E249" s="10" t="s">
        <v>51</v>
      </c>
      <c r="F249" s="10">
        <v>9002950</v>
      </c>
    </row>
    <row r="250" spans="1:6" x14ac:dyDescent="0.2">
      <c r="A250" s="10" t="s">
        <v>246</v>
      </c>
      <c r="B250" s="10">
        <v>2035</v>
      </c>
      <c r="C250" s="10" t="s">
        <v>243</v>
      </c>
      <c r="D250" s="10" t="s">
        <v>306</v>
      </c>
      <c r="E250" s="10" t="s">
        <v>51</v>
      </c>
      <c r="F250" s="10">
        <v>9002950</v>
      </c>
    </row>
    <row r="251" spans="1:6" x14ac:dyDescent="0.2">
      <c r="A251" s="10" t="s">
        <v>247</v>
      </c>
      <c r="B251" s="10">
        <v>2035</v>
      </c>
      <c r="C251" s="10" t="s">
        <v>243</v>
      </c>
      <c r="D251" s="10" t="s">
        <v>244</v>
      </c>
      <c r="E251" s="10" t="s">
        <v>53</v>
      </c>
      <c r="F251" s="10">
        <v>7573143</v>
      </c>
    </row>
    <row r="252" spans="1:6" x14ac:dyDescent="0.2">
      <c r="A252" s="10" t="s">
        <v>247</v>
      </c>
      <c r="B252" s="10">
        <v>2035</v>
      </c>
      <c r="C252" s="10" t="s">
        <v>243</v>
      </c>
      <c r="D252" s="10" t="s">
        <v>306</v>
      </c>
      <c r="E252" s="10" t="s">
        <v>53</v>
      </c>
      <c r="F252" s="10">
        <v>7573143</v>
      </c>
    </row>
    <row r="253" spans="1:6" x14ac:dyDescent="0.2">
      <c r="A253" s="10" t="s">
        <v>248</v>
      </c>
      <c r="B253" s="10">
        <v>2035</v>
      </c>
      <c r="C253" s="10" t="s">
        <v>243</v>
      </c>
      <c r="D253" s="10" t="s">
        <v>244</v>
      </c>
      <c r="E253" s="10" t="s">
        <v>55</v>
      </c>
      <c r="F253" s="10">
        <v>1429807</v>
      </c>
    </row>
    <row r="254" spans="1:6" x14ac:dyDescent="0.2">
      <c r="A254" s="10" t="s">
        <v>248</v>
      </c>
      <c r="B254" s="10">
        <v>2035</v>
      </c>
      <c r="C254" s="10" t="s">
        <v>243</v>
      </c>
      <c r="D254" s="10" t="s">
        <v>306</v>
      </c>
      <c r="E254" s="10" t="s">
        <v>55</v>
      </c>
      <c r="F254" s="10">
        <v>1429807</v>
      </c>
    </row>
    <row r="255" spans="1:6" x14ac:dyDescent="0.2">
      <c r="A255" s="10" t="s">
        <v>249</v>
      </c>
      <c r="B255" s="10">
        <v>2035</v>
      </c>
      <c r="C255" s="10" t="s">
        <v>250</v>
      </c>
      <c r="D255" s="10" t="s">
        <v>251</v>
      </c>
      <c r="E255" s="10" t="s">
        <v>57</v>
      </c>
      <c r="F255" s="10">
        <v>4616458</v>
      </c>
    </row>
    <row r="256" spans="1:6" x14ac:dyDescent="0.2">
      <c r="A256" s="10" t="s">
        <v>249</v>
      </c>
      <c r="B256" s="10">
        <v>2035</v>
      </c>
      <c r="C256" s="10" t="s">
        <v>250</v>
      </c>
      <c r="D256" s="10" t="s">
        <v>307</v>
      </c>
      <c r="E256" s="10" t="s">
        <v>57</v>
      </c>
      <c r="F256" s="10">
        <v>4616458</v>
      </c>
    </row>
    <row r="257" spans="1:6" x14ac:dyDescent="0.2">
      <c r="A257" s="10" t="s">
        <v>252</v>
      </c>
      <c r="B257" s="10">
        <v>2035</v>
      </c>
      <c r="C257" s="10" t="s">
        <v>250</v>
      </c>
      <c r="D257" s="10" t="s">
        <v>251</v>
      </c>
      <c r="E257" s="10" t="s">
        <v>59</v>
      </c>
      <c r="F257" s="10">
        <v>718963</v>
      </c>
    </row>
    <row r="258" spans="1:6" x14ac:dyDescent="0.2">
      <c r="A258" s="10" t="s">
        <v>252</v>
      </c>
      <c r="B258" s="10">
        <v>2035</v>
      </c>
      <c r="C258" s="10" t="s">
        <v>250</v>
      </c>
      <c r="D258" s="10" t="s">
        <v>307</v>
      </c>
      <c r="E258" s="10" t="s">
        <v>59</v>
      </c>
      <c r="F258" s="10">
        <v>718963</v>
      </c>
    </row>
    <row r="259" spans="1:6" x14ac:dyDescent="0.2">
      <c r="A259" s="10" t="s">
        <v>253</v>
      </c>
      <c r="B259" s="10">
        <v>2035</v>
      </c>
      <c r="C259" s="10" t="s">
        <v>250</v>
      </c>
      <c r="D259" s="10" t="s">
        <v>251</v>
      </c>
      <c r="E259" s="10" t="s">
        <v>51</v>
      </c>
      <c r="F259" s="10">
        <v>9004749</v>
      </c>
    </row>
    <row r="260" spans="1:6" x14ac:dyDescent="0.2">
      <c r="A260" s="10" t="s">
        <v>253</v>
      </c>
      <c r="B260" s="10">
        <v>2035</v>
      </c>
      <c r="C260" s="10" t="s">
        <v>250</v>
      </c>
      <c r="D260" s="10" t="s">
        <v>307</v>
      </c>
      <c r="E260" s="10" t="s">
        <v>51</v>
      </c>
      <c r="F260" s="10">
        <v>9004749</v>
      </c>
    </row>
    <row r="261" spans="1:6" x14ac:dyDescent="0.2">
      <c r="A261" s="10" t="s">
        <v>254</v>
      </c>
      <c r="B261" s="10">
        <v>2035</v>
      </c>
      <c r="C261" s="10" t="s">
        <v>250</v>
      </c>
      <c r="D261" s="10" t="s">
        <v>251</v>
      </c>
      <c r="E261" s="10" t="s">
        <v>53</v>
      </c>
      <c r="F261" s="10">
        <v>7712008</v>
      </c>
    </row>
    <row r="262" spans="1:6" x14ac:dyDescent="0.2">
      <c r="A262" s="10" t="s">
        <v>254</v>
      </c>
      <c r="B262" s="10">
        <v>2035</v>
      </c>
      <c r="C262" s="10" t="s">
        <v>250</v>
      </c>
      <c r="D262" s="10" t="s">
        <v>307</v>
      </c>
      <c r="E262" s="10" t="s">
        <v>53</v>
      </c>
      <c r="F262" s="10">
        <v>7712008</v>
      </c>
    </row>
    <row r="263" spans="1:6" x14ac:dyDescent="0.2">
      <c r="A263" s="10" t="s">
        <v>255</v>
      </c>
      <c r="B263" s="10">
        <v>2035</v>
      </c>
      <c r="C263" s="10" t="s">
        <v>250</v>
      </c>
      <c r="D263" s="10" t="s">
        <v>251</v>
      </c>
      <c r="E263" s="10" t="s">
        <v>55</v>
      </c>
      <c r="F263" s="10">
        <v>1292741</v>
      </c>
    </row>
    <row r="264" spans="1:6" x14ac:dyDescent="0.2">
      <c r="A264" s="10" t="s">
        <v>255</v>
      </c>
      <c r="B264" s="10">
        <v>2035</v>
      </c>
      <c r="C264" s="10" t="s">
        <v>250</v>
      </c>
      <c r="D264" s="10" t="s">
        <v>307</v>
      </c>
      <c r="E264" s="10" t="s">
        <v>55</v>
      </c>
      <c r="F264" s="10">
        <v>1292741</v>
      </c>
    </row>
    <row r="265" spans="1:6" x14ac:dyDescent="0.2">
      <c r="A265" s="10" t="s">
        <v>166</v>
      </c>
      <c r="B265" s="10">
        <v>2035</v>
      </c>
      <c r="C265" s="10" t="s">
        <v>135</v>
      </c>
      <c r="D265" s="10" t="s">
        <v>257</v>
      </c>
      <c r="E265" s="10" t="s">
        <v>57</v>
      </c>
      <c r="F265" s="10">
        <v>4506045</v>
      </c>
    </row>
    <row r="266" spans="1:6" x14ac:dyDescent="0.2">
      <c r="A266" s="10" t="s">
        <v>166</v>
      </c>
      <c r="B266" s="10">
        <v>2035</v>
      </c>
      <c r="C266" s="10" t="s">
        <v>135</v>
      </c>
      <c r="D266" s="10" t="s">
        <v>308</v>
      </c>
      <c r="E266" s="10" t="s">
        <v>57</v>
      </c>
      <c r="F266" s="10">
        <v>4553256</v>
      </c>
    </row>
    <row r="267" spans="1:6" x14ac:dyDescent="0.2">
      <c r="A267" s="10" t="s">
        <v>168</v>
      </c>
      <c r="B267" s="10">
        <v>2035</v>
      </c>
      <c r="C267" s="10" t="s">
        <v>135</v>
      </c>
      <c r="D267" s="10" t="s">
        <v>257</v>
      </c>
      <c r="E267" s="10" t="s">
        <v>59</v>
      </c>
      <c r="F267" s="10">
        <v>828148</v>
      </c>
    </row>
    <row r="268" spans="1:6" x14ac:dyDescent="0.2">
      <c r="A268" s="10" t="s">
        <v>168</v>
      </c>
      <c r="B268" s="10">
        <v>2035</v>
      </c>
      <c r="C268" s="10" t="s">
        <v>135</v>
      </c>
      <c r="D268" s="10" t="s">
        <v>308</v>
      </c>
      <c r="E268" s="10" t="s">
        <v>59</v>
      </c>
      <c r="F268" s="10">
        <v>780946</v>
      </c>
    </row>
    <row r="269" spans="1:6" x14ac:dyDescent="0.2">
      <c r="A269" s="10" t="s">
        <v>169</v>
      </c>
      <c r="B269" s="10">
        <v>2035</v>
      </c>
      <c r="C269" s="10" t="s">
        <v>135</v>
      </c>
      <c r="D269" s="10" t="s">
        <v>257</v>
      </c>
      <c r="E269" s="10" t="s">
        <v>51</v>
      </c>
      <c r="F269" s="10">
        <v>9002950</v>
      </c>
    </row>
    <row r="270" spans="1:6" x14ac:dyDescent="0.2">
      <c r="A270" s="10" t="s">
        <v>169</v>
      </c>
      <c r="B270" s="10">
        <v>2035</v>
      </c>
      <c r="C270" s="10" t="s">
        <v>135</v>
      </c>
      <c r="D270" s="10" t="s">
        <v>308</v>
      </c>
      <c r="E270" s="10" t="s">
        <v>51</v>
      </c>
      <c r="F270" s="10">
        <v>9002950</v>
      </c>
    </row>
    <row r="271" spans="1:6" x14ac:dyDescent="0.2">
      <c r="A271" s="10" t="s">
        <v>170</v>
      </c>
      <c r="B271" s="10">
        <v>2035</v>
      </c>
      <c r="C271" s="10" t="s">
        <v>135</v>
      </c>
      <c r="D271" s="10" t="s">
        <v>257</v>
      </c>
      <c r="E271" s="10" t="s">
        <v>53</v>
      </c>
      <c r="F271" s="10">
        <v>7511274</v>
      </c>
    </row>
    <row r="272" spans="1:6" x14ac:dyDescent="0.2">
      <c r="A272" s="10" t="s">
        <v>170</v>
      </c>
      <c r="B272" s="10">
        <v>2035</v>
      </c>
      <c r="C272" s="10" t="s">
        <v>135</v>
      </c>
      <c r="D272" s="10" t="s">
        <v>308</v>
      </c>
      <c r="E272" s="10" t="s">
        <v>53</v>
      </c>
      <c r="F272" s="10">
        <v>7611620</v>
      </c>
    </row>
    <row r="273" spans="1:6" x14ac:dyDescent="0.2">
      <c r="A273" s="10" t="s">
        <v>171</v>
      </c>
      <c r="B273" s="10">
        <v>2035</v>
      </c>
      <c r="C273" s="10" t="s">
        <v>135</v>
      </c>
      <c r="D273" s="10" t="s">
        <v>257</v>
      </c>
      <c r="E273" s="10" t="s">
        <v>55</v>
      </c>
      <c r="F273" s="10">
        <v>1491676</v>
      </c>
    </row>
    <row r="274" spans="1:6" x14ac:dyDescent="0.2">
      <c r="A274" s="10" t="s">
        <v>171</v>
      </c>
      <c r="B274" s="10">
        <v>2035</v>
      </c>
      <c r="C274" s="10" t="s">
        <v>135</v>
      </c>
      <c r="D274" s="10" t="s">
        <v>308</v>
      </c>
      <c r="E274" s="10" t="s">
        <v>55</v>
      </c>
      <c r="F274" s="10">
        <v>1391330</v>
      </c>
    </row>
    <row r="275" spans="1:6" x14ac:dyDescent="0.2">
      <c r="A275" s="10" t="s">
        <v>258</v>
      </c>
      <c r="B275" s="10">
        <v>2035</v>
      </c>
      <c r="C275" s="10" t="s">
        <v>217</v>
      </c>
      <c r="D275" s="10" t="s">
        <v>261</v>
      </c>
      <c r="E275" s="10" t="s">
        <v>57</v>
      </c>
      <c r="F275" s="10">
        <v>4543928</v>
      </c>
    </row>
    <row r="276" spans="1:6" x14ac:dyDescent="0.2">
      <c r="A276" s="10" t="s">
        <v>258</v>
      </c>
      <c r="B276" s="10">
        <v>2035</v>
      </c>
      <c r="C276" s="10" t="s">
        <v>217</v>
      </c>
      <c r="D276" s="10" t="s">
        <v>309</v>
      </c>
      <c r="E276" s="10" t="s">
        <v>57</v>
      </c>
      <c r="F276" s="10">
        <v>4543928</v>
      </c>
    </row>
    <row r="277" spans="1:6" x14ac:dyDescent="0.2">
      <c r="A277" s="10" t="s">
        <v>262</v>
      </c>
      <c r="B277" s="10">
        <v>2035</v>
      </c>
      <c r="C277" s="10" t="s">
        <v>217</v>
      </c>
      <c r="D277" s="10" t="s">
        <v>261</v>
      </c>
      <c r="E277" s="10" t="s">
        <v>59</v>
      </c>
      <c r="F277" s="10">
        <v>790259</v>
      </c>
    </row>
    <row r="278" spans="1:6" x14ac:dyDescent="0.2">
      <c r="A278" s="10" t="s">
        <v>262</v>
      </c>
      <c r="B278" s="10">
        <v>2035</v>
      </c>
      <c r="C278" s="10" t="s">
        <v>217</v>
      </c>
      <c r="D278" s="10" t="s">
        <v>309</v>
      </c>
      <c r="E278" s="10" t="s">
        <v>59</v>
      </c>
      <c r="F278" s="10">
        <v>790259</v>
      </c>
    </row>
    <row r="279" spans="1:6" x14ac:dyDescent="0.2">
      <c r="A279" s="10" t="s">
        <v>263</v>
      </c>
      <c r="B279" s="10">
        <v>2035</v>
      </c>
      <c r="C279" s="10" t="s">
        <v>217</v>
      </c>
      <c r="D279" s="10" t="s">
        <v>261</v>
      </c>
      <c r="E279" s="10" t="s">
        <v>51</v>
      </c>
      <c r="F279" s="10">
        <v>9002950</v>
      </c>
    </row>
    <row r="280" spans="1:6" x14ac:dyDescent="0.2">
      <c r="A280" s="10" t="s">
        <v>263</v>
      </c>
      <c r="B280" s="10">
        <v>2035</v>
      </c>
      <c r="C280" s="10" t="s">
        <v>217</v>
      </c>
      <c r="D280" s="10" t="s">
        <v>309</v>
      </c>
      <c r="E280" s="10" t="s">
        <v>51</v>
      </c>
      <c r="F280" s="10">
        <v>9002950</v>
      </c>
    </row>
    <row r="281" spans="1:6" x14ac:dyDescent="0.2">
      <c r="A281" s="10" t="s">
        <v>264</v>
      </c>
      <c r="B281" s="10">
        <v>2035</v>
      </c>
      <c r="C281" s="10" t="s">
        <v>217</v>
      </c>
      <c r="D281" s="10" t="s">
        <v>261</v>
      </c>
      <c r="E281" s="10" t="s">
        <v>53</v>
      </c>
      <c r="F281" s="10">
        <v>7585029</v>
      </c>
    </row>
    <row r="282" spans="1:6" x14ac:dyDescent="0.2">
      <c r="A282" s="10" t="s">
        <v>264</v>
      </c>
      <c r="B282" s="10">
        <v>2035</v>
      </c>
      <c r="C282" s="10" t="s">
        <v>217</v>
      </c>
      <c r="D282" s="10" t="s">
        <v>309</v>
      </c>
      <c r="E282" s="10" t="s">
        <v>53</v>
      </c>
      <c r="F282" s="10">
        <v>7585029</v>
      </c>
    </row>
    <row r="283" spans="1:6" x14ac:dyDescent="0.2">
      <c r="A283" s="10" t="s">
        <v>265</v>
      </c>
      <c r="B283" s="10">
        <v>2035</v>
      </c>
      <c r="C283" s="10" t="s">
        <v>217</v>
      </c>
      <c r="D283" s="10" t="s">
        <v>261</v>
      </c>
      <c r="E283" s="10" t="s">
        <v>55</v>
      </c>
      <c r="F283" s="10">
        <v>1417921</v>
      </c>
    </row>
    <row r="284" spans="1:6" x14ac:dyDescent="0.2">
      <c r="A284" s="10" t="s">
        <v>265</v>
      </c>
      <c r="B284" s="10">
        <v>2035</v>
      </c>
      <c r="C284" s="10" t="s">
        <v>217</v>
      </c>
      <c r="D284" s="10" t="s">
        <v>309</v>
      </c>
      <c r="E284" s="10" t="s">
        <v>55</v>
      </c>
      <c r="F284" s="10">
        <v>1417921</v>
      </c>
    </row>
    <row r="285" spans="1:6" x14ac:dyDescent="0.2">
      <c r="A285" s="10" t="s">
        <v>196</v>
      </c>
      <c r="B285" s="10">
        <v>2040</v>
      </c>
      <c r="C285" s="10" t="s">
        <v>135</v>
      </c>
      <c r="D285" s="10" t="s">
        <v>266</v>
      </c>
      <c r="E285" s="10" t="s">
        <v>57</v>
      </c>
      <c r="F285" s="10">
        <v>4811250</v>
      </c>
    </row>
    <row r="286" spans="1:6" x14ac:dyDescent="0.2">
      <c r="A286" s="10" t="s">
        <v>196</v>
      </c>
      <c r="B286" s="10">
        <v>2040</v>
      </c>
      <c r="C286" s="10" t="s">
        <v>135</v>
      </c>
      <c r="D286" s="10" t="s">
        <v>310</v>
      </c>
      <c r="E286" s="10" t="s">
        <v>57</v>
      </c>
      <c r="F286" s="10">
        <v>4811250</v>
      </c>
    </row>
    <row r="287" spans="1:6" x14ac:dyDescent="0.2">
      <c r="A287" s="10" t="s">
        <v>198</v>
      </c>
      <c r="B287" s="10">
        <v>2040</v>
      </c>
      <c r="C287" s="10" t="s">
        <v>135</v>
      </c>
      <c r="D287" s="10" t="s">
        <v>266</v>
      </c>
      <c r="E287" s="10" t="s">
        <v>59</v>
      </c>
      <c r="F287" s="10">
        <v>799901</v>
      </c>
    </row>
    <row r="288" spans="1:6" x14ac:dyDescent="0.2">
      <c r="A288" s="10" t="s">
        <v>198</v>
      </c>
      <c r="B288" s="10">
        <v>2040</v>
      </c>
      <c r="C288" s="10" t="s">
        <v>135</v>
      </c>
      <c r="D288" s="10" t="s">
        <v>310</v>
      </c>
      <c r="E288" s="10" t="s">
        <v>59</v>
      </c>
      <c r="F288" s="10">
        <v>799901</v>
      </c>
    </row>
    <row r="289" spans="1:6" x14ac:dyDescent="0.2">
      <c r="A289" s="10" t="s">
        <v>199</v>
      </c>
      <c r="B289" s="10">
        <v>2040</v>
      </c>
      <c r="C289" s="10" t="s">
        <v>135</v>
      </c>
      <c r="D289" s="10" t="s">
        <v>266</v>
      </c>
      <c r="E289" s="10" t="s">
        <v>51</v>
      </c>
      <c r="F289" s="10">
        <v>9487004</v>
      </c>
    </row>
    <row r="290" spans="1:6" x14ac:dyDescent="0.2">
      <c r="A290" s="10" t="s">
        <v>199</v>
      </c>
      <c r="B290" s="10">
        <v>2040</v>
      </c>
      <c r="C290" s="10" t="s">
        <v>135</v>
      </c>
      <c r="D290" s="10" t="s">
        <v>310</v>
      </c>
      <c r="E290" s="10" t="s">
        <v>51</v>
      </c>
      <c r="F290" s="10">
        <v>9487004</v>
      </c>
    </row>
    <row r="291" spans="1:6" x14ac:dyDescent="0.2">
      <c r="A291" s="10" t="s">
        <v>200</v>
      </c>
      <c r="B291" s="10">
        <v>2040</v>
      </c>
      <c r="C291" s="10" t="s">
        <v>135</v>
      </c>
      <c r="D291" s="10" t="s">
        <v>266</v>
      </c>
      <c r="E291" s="10" t="s">
        <v>53</v>
      </c>
      <c r="F291" s="10">
        <v>8039888</v>
      </c>
    </row>
    <row r="292" spans="1:6" x14ac:dyDescent="0.2">
      <c r="A292" s="10" t="s">
        <v>200</v>
      </c>
      <c r="B292" s="10">
        <v>2040</v>
      </c>
      <c r="C292" s="10" t="s">
        <v>135</v>
      </c>
      <c r="D292" s="10" t="s">
        <v>310</v>
      </c>
      <c r="E292" s="10" t="s">
        <v>53</v>
      </c>
      <c r="F292" s="10">
        <v>8039888</v>
      </c>
    </row>
    <row r="293" spans="1:6" x14ac:dyDescent="0.2">
      <c r="A293" s="10" t="s">
        <v>201</v>
      </c>
      <c r="B293" s="10">
        <v>2040</v>
      </c>
      <c r="C293" s="10" t="s">
        <v>135</v>
      </c>
      <c r="D293" s="10" t="s">
        <v>266</v>
      </c>
      <c r="E293" s="10" t="s">
        <v>55</v>
      </c>
      <c r="F293" s="10">
        <v>1447116</v>
      </c>
    </row>
    <row r="294" spans="1:6" x14ac:dyDescent="0.2">
      <c r="A294" s="10" t="s">
        <v>201</v>
      </c>
      <c r="B294" s="10">
        <v>2040</v>
      </c>
      <c r="C294" s="10" t="s">
        <v>135</v>
      </c>
      <c r="D294" s="10" t="s">
        <v>310</v>
      </c>
      <c r="E294" s="10" t="s">
        <v>55</v>
      </c>
      <c r="F294" s="10">
        <v>1447116</v>
      </c>
    </row>
    <row r="295" spans="1:6" x14ac:dyDescent="0.2">
      <c r="A295" s="10" t="s">
        <v>267</v>
      </c>
      <c r="B295" s="10">
        <v>2040</v>
      </c>
      <c r="C295" s="10" t="s">
        <v>217</v>
      </c>
      <c r="D295" s="10" t="s">
        <v>268</v>
      </c>
      <c r="E295" s="10" t="s">
        <v>57</v>
      </c>
      <c r="F295" s="10">
        <v>4827243</v>
      </c>
    </row>
    <row r="296" spans="1:6" x14ac:dyDescent="0.2">
      <c r="A296" s="10" t="s">
        <v>267</v>
      </c>
      <c r="B296" s="10">
        <v>2040</v>
      </c>
      <c r="C296" s="10" t="s">
        <v>217</v>
      </c>
      <c r="D296" s="10" t="s">
        <v>311</v>
      </c>
      <c r="E296" s="10" t="s">
        <v>57</v>
      </c>
      <c r="F296" s="10">
        <v>4827243</v>
      </c>
    </row>
    <row r="297" spans="1:6" x14ac:dyDescent="0.2">
      <c r="A297" s="10" t="s">
        <v>269</v>
      </c>
      <c r="B297" s="10">
        <v>2040</v>
      </c>
      <c r="C297" s="10" t="s">
        <v>217</v>
      </c>
      <c r="D297" s="10" t="s">
        <v>268</v>
      </c>
      <c r="E297" s="10" t="s">
        <v>59</v>
      </c>
      <c r="F297" s="10">
        <v>783884</v>
      </c>
    </row>
    <row r="298" spans="1:6" x14ac:dyDescent="0.2">
      <c r="A298" s="10" t="s">
        <v>269</v>
      </c>
      <c r="B298" s="10">
        <v>2040</v>
      </c>
      <c r="C298" s="10" t="s">
        <v>217</v>
      </c>
      <c r="D298" s="10" t="s">
        <v>311</v>
      </c>
      <c r="E298" s="10" t="s">
        <v>59</v>
      </c>
      <c r="F298" s="10">
        <v>783884</v>
      </c>
    </row>
    <row r="299" spans="1:6" x14ac:dyDescent="0.2">
      <c r="A299" s="10" t="s">
        <v>270</v>
      </c>
      <c r="B299" s="10">
        <v>2040</v>
      </c>
      <c r="C299" s="10" t="s">
        <v>217</v>
      </c>
      <c r="D299" s="10" t="s">
        <v>268</v>
      </c>
      <c r="E299" s="10" t="s">
        <v>51</v>
      </c>
      <c r="F299" s="10">
        <v>9487004</v>
      </c>
    </row>
    <row r="300" spans="1:6" x14ac:dyDescent="0.2">
      <c r="A300" s="10" t="s">
        <v>270</v>
      </c>
      <c r="B300" s="10">
        <v>2040</v>
      </c>
      <c r="C300" s="10" t="s">
        <v>217</v>
      </c>
      <c r="D300" s="10" t="s">
        <v>311</v>
      </c>
      <c r="E300" s="10" t="s">
        <v>51</v>
      </c>
      <c r="F300" s="10">
        <v>9487004</v>
      </c>
    </row>
    <row r="301" spans="1:6" x14ac:dyDescent="0.2">
      <c r="A301" s="10" t="s">
        <v>271</v>
      </c>
      <c r="B301" s="10">
        <v>2040</v>
      </c>
      <c r="C301" s="10" t="s">
        <v>217</v>
      </c>
      <c r="D301" s="10" t="s">
        <v>268</v>
      </c>
      <c r="E301" s="10" t="s">
        <v>53</v>
      </c>
      <c r="F301" s="10">
        <v>8077266</v>
      </c>
    </row>
    <row r="302" spans="1:6" x14ac:dyDescent="0.2">
      <c r="A302" s="10" t="s">
        <v>271</v>
      </c>
      <c r="B302" s="10">
        <v>2040</v>
      </c>
      <c r="C302" s="10" t="s">
        <v>217</v>
      </c>
      <c r="D302" s="10" t="s">
        <v>311</v>
      </c>
      <c r="E302" s="10" t="s">
        <v>53</v>
      </c>
      <c r="F302" s="10">
        <v>8077266</v>
      </c>
    </row>
    <row r="303" spans="1:6" x14ac:dyDescent="0.2">
      <c r="A303" s="10" t="s">
        <v>272</v>
      </c>
      <c r="B303" s="10">
        <v>2040</v>
      </c>
      <c r="C303" s="10" t="s">
        <v>217</v>
      </c>
      <c r="D303" s="10" t="s">
        <v>268</v>
      </c>
      <c r="E303" s="10" t="s">
        <v>55</v>
      </c>
      <c r="F303" s="10">
        <v>1409738</v>
      </c>
    </row>
    <row r="304" spans="1:6" x14ac:dyDescent="0.2">
      <c r="A304" s="10" t="s">
        <v>272</v>
      </c>
      <c r="B304" s="10">
        <v>2040</v>
      </c>
      <c r="C304" s="10" t="s">
        <v>217</v>
      </c>
      <c r="D304" s="10" t="s">
        <v>311</v>
      </c>
      <c r="E304" s="10" t="s">
        <v>55</v>
      </c>
      <c r="F304" s="10">
        <v>1409738</v>
      </c>
    </row>
    <row r="305" spans="1:6" x14ac:dyDescent="0.2">
      <c r="A305" s="10" t="s">
        <v>273</v>
      </c>
      <c r="B305" s="10">
        <v>2050</v>
      </c>
      <c r="C305" s="10" t="s">
        <v>236</v>
      </c>
      <c r="D305" s="10" t="s">
        <v>274</v>
      </c>
      <c r="E305" s="10" t="s">
        <v>57</v>
      </c>
      <c r="F305" s="10">
        <v>5224108</v>
      </c>
    </row>
    <row r="306" spans="1:6" x14ac:dyDescent="0.2">
      <c r="A306" s="10" t="s">
        <v>273</v>
      </c>
      <c r="B306" s="10">
        <v>2050</v>
      </c>
      <c r="C306" s="10" t="s">
        <v>236</v>
      </c>
      <c r="D306" s="10" t="s">
        <v>312</v>
      </c>
      <c r="E306" s="10" t="s">
        <v>57</v>
      </c>
      <c r="F306" s="10">
        <v>5224108</v>
      </c>
    </row>
    <row r="307" spans="1:6" x14ac:dyDescent="0.2">
      <c r="A307" s="10" t="s">
        <v>275</v>
      </c>
      <c r="B307" s="10">
        <v>2050</v>
      </c>
      <c r="C307" s="10" t="s">
        <v>236</v>
      </c>
      <c r="D307" s="10" t="s">
        <v>274</v>
      </c>
      <c r="E307" s="10" t="s">
        <v>59</v>
      </c>
      <c r="F307" s="10">
        <v>758579</v>
      </c>
    </row>
    <row r="308" spans="1:6" x14ac:dyDescent="0.2">
      <c r="A308" s="10" t="s">
        <v>275</v>
      </c>
      <c r="B308" s="10">
        <v>2050</v>
      </c>
      <c r="C308" s="10" t="s">
        <v>236</v>
      </c>
      <c r="D308" s="10" t="s">
        <v>312</v>
      </c>
      <c r="E308" s="10" t="s">
        <v>59</v>
      </c>
      <c r="F308" s="10">
        <v>758579</v>
      </c>
    </row>
    <row r="309" spans="1:6" x14ac:dyDescent="0.2">
      <c r="A309" s="10" t="s">
        <v>276</v>
      </c>
      <c r="B309" s="10">
        <v>2050</v>
      </c>
      <c r="C309" s="10" t="s">
        <v>236</v>
      </c>
      <c r="D309" s="10" t="s">
        <v>274</v>
      </c>
      <c r="E309" s="10" t="s">
        <v>51</v>
      </c>
      <c r="F309" s="10">
        <v>10325405</v>
      </c>
    </row>
    <row r="310" spans="1:6" x14ac:dyDescent="0.2">
      <c r="A310" s="10" t="s">
        <v>276</v>
      </c>
      <c r="B310" s="10">
        <v>2050</v>
      </c>
      <c r="C310" s="10" t="s">
        <v>236</v>
      </c>
      <c r="D310" s="10" t="s">
        <v>312</v>
      </c>
      <c r="E310" s="10" t="s">
        <v>51</v>
      </c>
      <c r="F310" s="10">
        <v>10325405</v>
      </c>
    </row>
    <row r="311" spans="1:6" x14ac:dyDescent="0.2">
      <c r="A311" s="10" t="s">
        <v>277</v>
      </c>
      <c r="B311" s="10">
        <v>2050</v>
      </c>
      <c r="C311" s="10" t="s">
        <v>236</v>
      </c>
      <c r="D311" s="10" t="s">
        <v>274</v>
      </c>
      <c r="E311" s="10" t="s">
        <v>53</v>
      </c>
      <c r="F311" s="10">
        <v>8924161</v>
      </c>
    </row>
    <row r="312" spans="1:6" x14ac:dyDescent="0.2">
      <c r="A312" s="10" t="s">
        <v>277</v>
      </c>
      <c r="B312" s="10">
        <v>2050</v>
      </c>
      <c r="C312" s="10" t="s">
        <v>236</v>
      </c>
      <c r="D312" s="10" t="s">
        <v>312</v>
      </c>
      <c r="E312" s="10" t="s">
        <v>53</v>
      </c>
      <c r="F312" s="10">
        <v>8924161</v>
      </c>
    </row>
    <row r="313" spans="1:6" x14ac:dyDescent="0.2">
      <c r="A313" s="10" t="s">
        <v>278</v>
      </c>
      <c r="B313" s="10">
        <v>2050</v>
      </c>
      <c r="C313" s="10" t="s">
        <v>236</v>
      </c>
      <c r="D313" s="10" t="s">
        <v>274</v>
      </c>
      <c r="E313" s="10" t="s">
        <v>55</v>
      </c>
      <c r="F313" s="10">
        <v>1401244</v>
      </c>
    </row>
    <row r="314" spans="1:6" x14ac:dyDescent="0.2">
      <c r="A314" s="10" t="s">
        <v>278</v>
      </c>
      <c r="B314" s="10">
        <v>2050</v>
      </c>
      <c r="C314" s="10" t="s">
        <v>236</v>
      </c>
      <c r="D314" s="10" t="s">
        <v>312</v>
      </c>
      <c r="E314" s="10" t="s">
        <v>55</v>
      </c>
      <c r="F314" s="10">
        <v>1401244</v>
      </c>
    </row>
    <row r="315" spans="1:6" x14ac:dyDescent="0.2">
      <c r="A315" s="10" t="s">
        <v>279</v>
      </c>
      <c r="B315" s="10">
        <v>2050</v>
      </c>
      <c r="C315" s="10" t="s">
        <v>243</v>
      </c>
      <c r="D315" s="10" t="s">
        <v>280</v>
      </c>
      <c r="E315" s="10" t="s">
        <v>57</v>
      </c>
      <c r="F315" s="10">
        <v>5223412</v>
      </c>
    </row>
    <row r="316" spans="1:6" x14ac:dyDescent="0.2">
      <c r="A316" s="10" t="s">
        <v>279</v>
      </c>
      <c r="B316" s="10">
        <v>2050</v>
      </c>
      <c r="C316" s="10" t="s">
        <v>243</v>
      </c>
      <c r="D316" s="10" t="s">
        <v>313</v>
      </c>
      <c r="E316" s="10" t="s">
        <v>57</v>
      </c>
      <c r="F316" s="10">
        <v>5223412</v>
      </c>
    </row>
    <row r="317" spans="1:6" x14ac:dyDescent="0.2">
      <c r="A317" s="10" t="s">
        <v>281</v>
      </c>
      <c r="B317" s="10">
        <v>2050</v>
      </c>
      <c r="C317" s="10" t="s">
        <v>243</v>
      </c>
      <c r="D317" s="10" t="s">
        <v>280</v>
      </c>
      <c r="E317" s="10" t="s">
        <v>59</v>
      </c>
      <c r="F317" s="10">
        <v>759271</v>
      </c>
    </row>
    <row r="318" spans="1:6" x14ac:dyDescent="0.2">
      <c r="A318" s="10" t="s">
        <v>281</v>
      </c>
      <c r="B318" s="10">
        <v>2050</v>
      </c>
      <c r="C318" s="10" t="s">
        <v>243</v>
      </c>
      <c r="D318" s="10" t="s">
        <v>313</v>
      </c>
      <c r="E318" s="10" t="s">
        <v>59</v>
      </c>
      <c r="F318" s="10">
        <v>759271</v>
      </c>
    </row>
    <row r="319" spans="1:6" x14ac:dyDescent="0.2">
      <c r="A319" s="10" t="s">
        <v>282</v>
      </c>
      <c r="B319" s="10">
        <v>2050</v>
      </c>
      <c r="C319" s="10" t="s">
        <v>243</v>
      </c>
      <c r="D319" s="10" t="s">
        <v>280</v>
      </c>
      <c r="E319" s="10" t="s">
        <v>51</v>
      </c>
      <c r="F319" s="10">
        <v>10325405</v>
      </c>
    </row>
    <row r="320" spans="1:6" x14ac:dyDescent="0.2">
      <c r="A320" s="10" t="s">
        <v>282</v>
      </c>
      <c r="B320" s="10">
        <v>2050</v>
      </c>
      <c r="C320" s="10" t="s">
        <v>243</v>
      </c>
      <c r="D320" s="10" t="s">
        <v>313</v>
      </c>
      <c r="E320" s="10" t="s">
        <v>51</v>
      </c>
      <c r="F320" s="10">
        <v>10325405</v>
      </c>
    </row>
    <row r="321" spans="1:6" x14ac:dyDescent="0.2">
      <c r="A321" s="10" t="s">
        <v>283</v>
      </c>
      <c r="B321" s="10">
        <v>2050</v>
      </c>
      <c r="C321" s="10" t="s">
        <v>243</v>
      </c>
      <c r="D321" s="10" t="s">
        <v>280</v>
      </c>
      <c r="E321" s="10" t="s">
        <v>53</v>
      </c>
      <c r="F321" s="10">
        <v>8928590</v>
      </c>
    </row>
    <row r="322" spans="1:6" x14ac:dyDescent="0.2">
      <c r="A322" s="10" t="s">
        <v>283</v>
      </c>
      <c r="B322" s="10">
        <v>2050</v>
      </c>
      <c r="C322" s="10" t="s">
        <v>243</v>
      </c>
      <c r="D322" s="10" t="s">
        <v>313</v>
      </c>
      <c r="E322" s="10" t="s">
        <v>53</v>
      </c>
      <c r="F322" s="10">
        <v>8928590</v>
      </c>
    </row>
    <row r="323" spans="1:6" x14ac:dyDescent="0.2">
      <c r="A323" s="10" t="s">
        <v>284</v>
      </c>
      <c r="B323" s="10">
        <v>2050</v>
      </c>
      <c r="C323" s="10" t="s">
        <v>243</v>
      </c>
      <c r="D323" s="10" t="s">
        <v>280</v>
      </c>
      <c r="E323" s="10" t="s">
        <v>55</v>
      </c>
      <c r="F323" s="10">
        <v>1396815</v>
      </c>
    </row>
    <row r="324" spans="1:6" x14ac:dyDescent="0.2">
      <c r="A324" s="10" t="s">
        <v>284</v>
      </c>
      <c r="B324" s="10">
        <v>2050</v>
      </c>
      <c r="C324" s="10" t="s">
        <v>243</v>
      </c>
      <c r="D324" s="10" t="s">
        <v>313</v>
      </c>
      <c r="E324" s="10" t="s">
        <v>55</v>
      </c>
      <c r="F324" s="10">
        <v>1396815</v>
      </c>
    </row>
    <row r="325" spans="1:6" x14ac:dyDescent="0.2">
      <c r="A325" s="10" t="s">
        <v>285</v>
      </c>
      <c r="B325" s="10">
        <v>2050</v>
      </c>
      <c r="C325" s="10" t="s">
        <v>135</v>
      </c>
      <c r="D325" s="10" t="s">
        <v>287</v>
      </c>
      <c r="E325" s="10" t="s">
        <v>57</v>
      </c>
      <c r="F325" s="10">
        <v>5243468</v>
      </c>
    </row>
    <row r="326" spans="1:6" x14ac:dyDescent="0.2">
      <c r="A326" s="10" t="s">
        <v>285</v>
      </c>
      <c r="B326" s="10">
        <v>2050</v>
      </c>
      <c r="C326" s="10" t="s">
        <v>135</v>
      </c>
      <c r="D326" s="10" t="s">
        <v>314</v>
      </c>
      <c r="E326" s="10" t="s">
        <v>57</v>
      </c>
      <c r="F326" s="10">
        <v>5243468</v>
      </c>
    </row>
    <row r="327" spans="1:6" x14ac:dyDescent="0.2">
      <c r="A327" s="10" t="s">
        <v>288</v>
      </c>
      <c r="B327" s="10">
        <v>2050</v>
      </c>
      <c r="C327" s="10" t="s">
        <v>135</v>
      </c>
      <c r="D327" s="10" t="s">
        <v>287</v>
      </c>
      <c r="E327" s="10" t="s">
        <v>59</v>
      </c>
      <c r="F327" s="10">
        <v>739249</v>
      </c>
    </row>
    <row r="328" spans="1:6" x14ac:dyDescent="0.2">
      <c r="A328" s="10" t="s">
        <v>288</v>
      </c>
      <c r="B328" s="10">
        <v>2050</v>
      </c>
      <c r="C328" s="10" t="s">
        <v>135</v>
      </c>
      <c r="D328" s="10" t="s">
        <v>314</v>
      </c>
      <c r="E328" s="10" t="s">
        <v>59</v>
      </c>
      <c r="F328" s="10">
        <v>739249</v>
      </c>
    </row>
    <row r="329" spans="1:6" x14ac:dyDescent="0.2">
      <c r="A329" s="10" t="s">
        <v>289</v>
      </c>
      <c r="B329" s="10">
        <v>2050</v>
      </c>
      <c r="C329" s="10" t="s">
        <v>135</v>
      </c>
      <c r="D329" s="10" t="s">
        <v>287</v>
      </c>
      <c r="E329" s="10" t="s">
        <v>51</v>
      </c>
      <c r="F329" s="10">
        <v>10325405</v>
      </c>
    </row>
    <row r="330" spans="1:6" x14ac:dyDescent="0.2">
      <c r="A330" s="10" t="s">
        <v>289</v>
      </c>
      <c r="B330" s="10">
        <v>2050</v>
      </c>
      <c r="C330" s="10" t="s">
        <v>135</v>
      </c>
      <c r="D330" s="10" t="s">
        <v>314</v>
      </c>
      <c r="E330" s="10" t="s">
        <v>51</v>
      </c>
      <c r="F330" s="10">
        <v>10325405</v>
      </c>
    </row>
    <row r="331" spans="1:6" x14ac:dyDescent="0.2">
      <c r="A331" s="10" t="s">
        <v>290</v>
      </c>
      <c r="B331" s="10">
        <v>2050</v>
      </c>
      <c r="C331" s="10" t="s">
        <v>135</v>
      </c>
      <c r="D331" s="10" t="s">
        <v>287</v>
      </c>
      <c r="E331" s="10" t="s">
        <v>53</v>
      </c>
      <c r="F331" s="10">
        <v>8950332</v>
      </c>
    </row>
    <row r="332" spans="1:6" x14ac:dyDescent="0.2">
      <c r="A332" s="10" t="s">
        <v>290</v>
      </c>
      <c r="B332" s="10">
        <v>2050</v>
      </c>
      <c r="C332" s="10" t="s">
        <v>135</v>
      </c>
      <c r="D332" s="10" t="s">
        <v>314</v>
      </c>
      <c r="E332" s="10" t="s">
        <v>53</v>
      </c>
      <c r="F332" s="10">
        <v>8950332</v>
      </c>
    </row>
    <row r="333" spans="1:6" x14ac:dyDescent="0.2">
      <c r="A333" s="10" t="s">
        <v>291</v>
      </c>
      <c r="B333" s="10">
        <v>2050</v>
      </c>
      <c r="C333" s="10" t="s">
        <v>135</v>
      </c>
      <c r="D333" s="10" t="s">
        <v>287</v>
      </c>
      <c r="E333" s="10" t="s">
        <v>55</v>
      </c>
      <c r="F333" s="10">
        <v>1375073</v>
      </c>
    </row>
    <row r="334" spans="1:6" x14ac:dyDescent="0.2">
      <c r="A334" s="10" t="s">
        <v>291</v>
      </c>
      <c r="B334" s="10">
        <v>2050</v>
      </c>
      <c r="C334" s="10" t="s">
        <v>135</v>
      </c>
      <c r="D334" s="10" t="s">
        <v>314</v>
      </c>
      <c r="E334" s="10" t="s">
        <v>55</v>
      </c>
      <c r="F334" s="10">
        <v>1375073</v>
      </c>
    </row>
    <row r="335" spans="1:6" x14ac:dyDescent="0.2">
      <c r="A335" s="10" t="s">
        <v>292</v>
      </c>
      <c r="B335" s="10">
        <v>2050</v>
      </c>
      <c r="C335" s="10" t="s">
        <v>217</v>
      </c>
      <c r="D335" s="10" t="s">
        <v>295</v>
      </c>
      <c r="E335" s="10" t="s">
        <v>57</v>
      </c>
      <c r="F335" s="10">
        <v>5231149</v>
      </c>
    </row>
    <row r="336" spans="1:6" x14ac:dyDescent="0.2">
      <c r="A336" s="10" t="s">
        <v>292</v>
      </c>
      <c r="B336" s="10">
        <v>2050</v>
      </c>
      <c r="C336" s="10" t="s">
        <v>217</v>
      </c>
      <c r="D336" s="10" t="s">
        <v>315</v>
      </c>
      <c r="E336" s="10" t="s">
        <v>57</v>
      </c>
      <c r="F336" s="10">
        <v>5231149</v>
      </c>
    </row>
    <row r="337" spans="1:7" x14ac:dyDescent="0.2">
      <c r="A337" s="10" t="s">
        <v>296</v>
      </c>
      <c r="B337" s="10">
        <v>2050</v>
      </c>
      <c r="C337" s="10" t="s">
        <v>217</v>
      </c>
      <c r="D337" s="10" t="s">
        <v>295</v>
      </c>
      <c r="E337" s="10" t="s">
        <v>59</v>
      </c>
      <c r="F337" s="10">
        <v>751547</v>
      </c>
    </row>
    <row r="338" spans="1:7" x14ac:dyDescent="0.2">
      <c r="A338" s="10" t="s">
        <v>296</v>
      </c>
      <c r="B338" s="10">
        <v>2050</v>
      </c>
      <c r="C338" s="10" t="s">
        <v>217</v>
      </c>
      <c r="D338" s="10" t="s">
        <v>315</v>
      </c>
      <c r="E338" s="10" t="s">
        <v>59</v>
      </c>
      <c r="F338" s="10">
        <v>751547</v>
      </c>
    </row>
    <row r="339" spans="1:7" x14ac:dyDescent="0.2">
      <c r="A339" s="10" t="s">
        <v>297</v>
      </c>
      <c r="B339" s="10">
        <v>2050</v>
      </c>
      <c r="C339" s="10" t="s">
        <v>217</v>
      </c>
      <c r="D339" s="10" t="s">
        <v>295</v>
      </c>
      <c r="E339" s="10" t="s">
        <v>51</v>
      </c>
      <c r="F339" s="10">
        <v>10325405</v>
      </c>
    </row>
    <row r="340" spans="1:7" x14ac:dyDescent="0.2">
      <c r="A340" s="10" t="s">
        <v>297</v>
      </c>
      <c r="B340" s="10">
        <v>2050</v>
      </c>
      <c r="C340" s="10" t="s">
        <v>217</v>
      </c>
      <c r="D340" s="10" t="s">
        <v>315</v>
      </c>
      <c r="E340" s="10" t="s">
        <v>51</v>
      </c>
      <c r="F340" s="10">
        <v>10325405</v>
      </c>
    </row>
    <row r="341" spans="1:7" x14ac:dyDescent="0.2">
      <c r="A341" s="10" t="s">
        <v>298</v>
      </c>
      <c r="B341" s="10">
        <v>2050</v>
      </c>
      <c r="C341" s="10" t="s">
        <v>217</v>
      </c>
      <c r="D341" s="10" t="s">
        <v>295</v>
      </c>
      <c r="E341" s="10" t="s">
        <v>53</v>
      </c>
      <c r="F341" s="10">
        <v>8931982</v>
      </c>
    </row>
    <row r="342" spans="1:7" x14ac:dyDescent="0.2">
      <c r="A342" s="10" t="s">
        <v>298</v>
      </c>
      <c r="B342" s="10">
        <v>2050</v>
      </c>
      <c r="C342" s="10" t="s">
        <v>217</v>
      </c>
      <c r="D342" s="10" t="s">
        <v>315</v>
      </c>
      <c r="E342" s="10" t="s">
        <v>53</v>
      </c>
      <c r="F342" s="10">
        <v>8931982</v>
      </c>
    </row>
    <row r="343" spans="1:7" x14ac:dyDescent="0.2">
      <c r="A343" s="10" t="s">
        <v>299</v>
      </c>
      <c r="B343" s="10">
        <v>2050</v>
      </c>
      <c r="C343" s="10" t="s">
        <v>217</v>
      </c>
      <c r="D343" s="10" t="s">
        <v>295</v>
      </c>
      <c r="E343" s="10" t="s">
        <v>55</v>
      </c>
      <c r="F343" s="10">
        <v>1393423</v>
      </c>
    </row>
    <row r="344" spans="1:7" x14ac:dyDescent="0.2">
      <c r="A344" s="10" t="s">
        <v>299</v>
      </c>
      <c r="B344" s="10">
        <v>2050</v>
      </c>
      <c r="C344" s="10" t="s">
        <v>217</v>
      </c>
      <c r="D344" s="10" t="s">
        <v>315</v>
      </c>
      <c r="E344" s="10" t="s">
        <v>55</v>
      </c>
      <c r="F344" s="10">
        <v>1393423</v>
      </c>
    </row>
    <row r="345" spans="1:7" ht="15" x14ac:dyDescent="0.25">
      <c r="A345" s="84" t="s">
        <v>342</v>
      </c>
      <c r="B345"/>
      <c r="C345"/>
      <c r="D345"/>
      <c r="E345"/>
      <c r="F345"/>
      <c r="G345"/>
    </row>
    <row r="346" spans="1:7" ht="15" x14ac:dyDescent="0.25">
      <c r="A346" t="s">
        <v>105</v>
      </c>
      <c r="B346">
        <v>10</v>
      </c>
      <c r="C346"/>
      <c r="D346"/>
      <c r="E346"/>
      <c r="F346"/>
      <c r="G346"/>
    </row>
    <row r="347" spans="1:7" ht="15" x14ac:dyDescent="0.25">
      <c r="A347" t="s">
        <v>106</v>
      </c>
      <c r="B347" t="s">
        <v>107</v>
      </c>
      <c r="C347" t="s">
        <v>108</v>
      </c>
      <c r="D347" t="s">
        <v>109</v>
      </c>
      <c r="E347" t="s">
        <v>110</v>
      </c>
      <c r="F347" t="s">
        <v>111</v>
      </c>
      <c r="G347"/>
    </row>
    <row r="348" spans="1:7" ht="15" x14ac:dyDescent="0.25">
      <c r="A348" t="s">
        <v>343</v>
      </c>
      <c r="B348">
        <v>2023</v>
      </c>
      <c r="C348" t="s">
        <v>344</v>
      </c>
      <c r="D348" t="s">
        <v>345</v>
      </c>
      <c r="E348" t="s">
        <v>57</v>
      </c>
      <c r="F348">
        <v>4163682</v>
      </c>
      <c r="G348"/>
    </row>
    <row r="349" spans="1:7" ht="15" x14ac:dyDescent="0.25">
      <c r="A349" t="s">
        <v>346</v>
      </c>
      <c r="B349">
        <v>2023</v>
      </c>
      <c r="C349" t="s">
        <v>344</v>
      </c>
      <c r="D349" t="s">
        <v>345</v>
      </c>
      <c r="E349" t="s">
        <v>59</v>
      </c>
      <c r="F349">
        <v>676308</v>
      </c>
      <c r="G349"/>
    </row>
    <row r="350" spans="1:7" ht="15" x14ac:dyDescent="0.25">
      <c r="A350" t="s">
        <v>347</v>
      </c>
      <c r="B350">
        <v>2023</v>
      </c>
      <c r="C350" t="s">
        <v>344</v>
      </c>
      <c r="D350" t="s">
        <v>345</v>
      </c>
      <c r="E350" t="s">
        <v>51</v>
      </c>
      <c r="F350">
        <v>7847766</v>
      </c>
      <c r="G350"/>
    </row>
    <row r="351" spans="1:7" ht="15" x14ac:dyDescent="0.25">
      <c r="A351" t="s">
        <v>348</v>
      </c>
      <c r="B351">
        <v>2023</v>
      </c>
      <c r="C351" t="s">
        <v>344</v>
      </c>
      <c r="D351" t="s">
        <v>345</v>
      </c>
      <c r="E351" t="s">
        <v>53</v>
      </c>
      <c r="F351">
        <v>6612765</v>
      </c>
      <c r="G351"/>
    </row>
    <row r="352" spans="1:7" ht="15" x14ac:dyDescent="0.25">
      <c r="A352" t="s">
        <v>349</v>
      </c>
      <c r="B352">
        <v>2023</v>
      </c>
      <c r="C352" t="s">
        <v>344</v>
      </c>
      <c r="D352" t="s">
        <v>345</v>
      </c>
      <c r="E352" t="s">
        <v>55</v>
      </c>
      <c r="F352">
        <v>1235001</v>
      </c>
      <c r="G352"/>
    </row>
    <row r="353" spans="1:7" ht="15" x14ac:dyDescent="0.25">
      <c r="A353" t="s">
        <v>350</v>
      </c>
      <c r="B353">
        <v>2025</v>
      </c>
      <c r="C353" t="s">
        <v>351</v>
      </c>
      <c r="D353" t="s">
        <v>302</v>
      </c>
      <c r="E353" t="s">
        <v>57</v>
      </c>
      <c r="F353">
        <v>4179719</v>
      </c>
      <c r="G353"/>
    </row>
    <row r="354" spans="1:7" ht="15" x14ac:dyDescent="0.25">
      <c r="A354" t="s">
        <v>352</v>
      </c>
      <c r="B354">
        <v>2025</v>
      </c>
      <c r="C354" t="s">
        <v>351</v>
      </c>
      <c r="D354" t="s">
        <v>302</v>
      </c>
      <c r="E354" t="s">
        <v>59</v>
      </c>
      <c r="F354">
        <v>783175</v>
      </c>
      <c r="G354"/>
    </row>
    <row r="355" spans="1:7" ht="15" x14ac:dyDescent="0.25">
      <c r="A355" t="s">
        <v>353</v>
      </c>
      <c r="B355">
        <v>2025</v>
      </c>
      <c r="C355" t="s">
        <v>351</v>
      </c>
      <c r="D355" t="s">
        <v>302</v>
      </c>
      <c r="E355" t="s">
        <v>51</v>
      </c>
      <c r="F355">
        <v>8231265</v>
      </c>
      <c r="G355"/>
    </row>
    <row r="356" spans="1:7" ht="15" x14ac:dyDescent="0.25">
      <c r="A356" t="s">
        <v>354</v>
      </c>
      <c r="B356">
        <v>2025</v>
      </c>
      <c r="C356" t="s">
        <v>351</v>
      </c>
      <c r="D356" t="s">
        <v>302</v>
      </c>
      <c r="E356" t="s">
        <v>53</v>
      </c>
      <c r="F356">
        <v>6854984</v>
      </c>
      <c r="G356"/>
    </row>
    <row r="357" spans="1:7" ht="15" x14ac:dyDescent="0.25">
      <c r="A357" t="s">
        <v>355</v>
      </c>
      <c r="B357">
        <v>2025</v>
      </c>
      <c r="C357" t="s">
        <v>351</v>
      </c>
      <c r="D357" t="s">
        <v>302</v>
      </c>
      <c r="E357" t="s">
        <v>55</v>
      </c>
      <c r="F357">
        <v>1376281</v>
      </c>
      <c r="G357"/>
    </row>
    <row r="358" spans="1:7" ht="15" x14ac:dyDescent="0.25">
      <c r="A358" t="s">
        <v>356</v>
      </c>
      <c r="B358">
        <v>2035</v>
      </c>
      <c r="C358" t="s">
        <v>357</v>
      </c>
      <c r="D358" t="s">
        <v>358</v>
      </c>
      <c r="E358" t="s">
        <v>57</v>
      </c>
      <c r="F358">
        <v>4182713</v>
      </c>
      <c r="G358"/>
    </row>
    <row r="359" spans="1:7" ht="15" x14ac:dyDescent="0.25">
      <c r="A359" t="s">
        <v>356</v>
      </c>
      <c r="B359">
        <v>2035</v>
      </c>
      <c r="C359" t="s">
        <v>357</v>
      </c>
      <c r="D359" t="s">
        <v>359</v>
      </c>
      <c r="E359" t="s">
        <v>57</v>
      </c>
      <c r="F359">
        <v>4182713</v>
      </c>
      <c r="G359"/>
    </row>
    <row r="360" spans="1:7" ht="15" x14ac:dyDescent="0.25">
      <c r="A360" t="s">
        <v>356</v>
      </c>
      <c r="B360">
        <v>2035</v>
      </c>
      <c r="C360" t="s">
        <v>357</v>
      </c>
      <c r="D360" t="s">
        <v>360</v>
      </c>
      <c r="E360" t="s">
        <v>57</v>
      </c>
      <c r="F360">
        <v>4182713</v>
      </c>
      <c r="G360"/>
    </row>
    <row r="361" spans="1:7" ht="15" x14ac:dyDescent="0.25">
      <c r="A361" t="s">
        <v>356</v>
      </c>
      <c r="B361">
        <v>2035</v>
      </c>
      <c r="C361" t="s">
        <v>357</v>
      </c>
      <c r="D361" t="s">
        <v>361</v>
      </c>
      <c r="E361" t="s">
        <v>57</v>
      </c>
      <c r="F361">
        <v>4182713</v>
      </c>
      <c r="G361"/>
    </row>
    <row r="362" spans="1:7" ht="15" x14ac:dyDescent="0.25">
      <c r="A362" t="s">
        <v>356</v>
      </c>
      <c r="B362">
        <v>2035</v>
      </c>
      <c r="C362" t="s">
        <v>357</v>
      </c>
      <c r="D362" t="s">
        <v>362</v>
      </c>
      <c r="E362" t="s">
        <v>57</v>
      </c>
      <c r="F362">
        <v>4543928</v>
      </c>
      <c r="G362"/>
    </row>
    <row r="363" spans="1:7" ht="15" x14ac:dyDescent="0.25">
      <c r="A363" t="s">
        <v>356</v>
      </c>
      <c r="B363">
        <v>2035</v>
      </c>
      <c r="C363" t="s">
        <v>357</v>
      </c>
      <c r="D363" t="s">
        <v>363</v>
      </c>
      <c r="E363" t="s">
        <v>57</v>
      </c>
      <c r="F363">
        <v>4182713</v>
      </c>
      <c r="G363"/>
    </row>
    <row r="364" spans="1:7" ht="15" x14ac:dyDescent="0.25">
      <c r="A364" t="s">
        <v>356</v>
      </c>
      <c r="B364">
        <v>2035</v>
      </c>
      <c r="C364" t="s">
        <v>357</v>
      </c>
      <c r="D364" t="s">
        <v>364</v>
      </c>
      <c r="E364" t="s">
        <v>57</v>
      </c>
      <c r="F364">
        <v>4182713</v>
      </c>
      <c r="G364"/>
    </row>
    <row r="365" spans="1:7" ht="15" x14ac:dyDescent="0.25">
      <c r="A365" t="s">
        <v>356</v>
      </c>
      <c r="B365">
        <v>2035</v>
      </c>
      <c r="C365" t="s">
        <v>357</v>
      </c>
      <c r="D365" t="s">
        <v>365</v>
      </c>
      <c r="E365" t="s">
        <v>57</v>
      </c>
      <c r="F365">
        <v>4182713</v>
      </c>
      <c r="G365"/>
    </row>
    <row r="366" spans="1:7" ht="15" x14ac:dyDescent="0.25">
      <c r="A366" t="s">
        <v>356</v>
      </c>
      <c r="B366">
        <v>2035</v>
      </c>
      <c r="C366" t="s">
        <v>357</v>
      </c>
      <c r="D366" t="s">
        <v>366</v>
      </c>
      <c r="E366" t="s">
        <v>57</v>
      </c>
      <c r="F366">
        <v>4182713</v>
      </c>
      <c r="G366"/>
    </row>
    <row r="367" spans="1:7" ht="15" x14ac:dyDescent="0.25">
      <c r="A367" t="s">
        <v>356</v>
      </c>
      <c r="B367">
        <v>2035</v>
      </c>
      <c r="C367" t="s">
        <v>357</v>
      </c>
      <c r="D367" t="s">
        <v>367</v>
      </c>
      <c r="E367" t="s">
        <v>57</v>
      </c>
      <c r="F367">
        <v>4182713</v>
      </c>
      <c r="G367"/>
    </row>
    <row r="368" spans="1:7" ht="15" x14ac:dyDescent="0.25">
      <c r="A368" t="s">
        <v>356</v>
      </c>
      <c r="B368">
        <v>2035</v>
      </c>
      <c r="C368" t="s">
        <v>357</v>
      </c>
      <c r="D368" t="s">
        <v>368</v>
      </c>
      <c r="E368" t="s">
        <v>57</v>
      </c>
      <c r="F368">
        <v>4182713</v>
      </c>
      <c r="G368"/>
    </row>
    <row r="369" spans="1:7" ht="15" x14ac:dyDescent="0.25">
      <c r="A369" t="s">
        <v>356</v>
      </c>
      <c r="B369">
        <v>2035</v>
      </c>
      <c r="C369" t="s">
        <v>357</v>
      </c>
      <c r="D369" t="s">
        <v>369</v>
      </c>
      <c r="E369" t="s">
        <v>57</v>
      </c>
      <c r="F369">
        <v>4182713</v>
      </c>
      <c r="G369"/>
    </row>
    <row r="370" spans="1:7" ht="15" x14ac:dyDescent="0.25">
      <c r="A370" t="s">
        <v>356</v>
      </c>
      <c r="B370">
        <v>2035</v>
      </c>
      <c r="C370" t="s">
        <v>357</v>
      </c>
      <c r="D370" t="s">
        <v>370</v>
      </c>
      <c r="E370" t="s">
        <v>57</v>
      </c>
      <c r="F370">
        <v>4182713</v>
      </c>
      <c r="G370"/>
    </row>
    <row r="371" spans="1:7" ht="15" x14ac:dyDescent="0.25">
      <c r="A371" t="s">
        <v>371</v>
      </c>
      <c r="B371">
        <v>2035</v>
      </c>
      <c r="C371" t="s">
        <v>357</v>
      </c>
      <c r="D371" t="s">
        <v>358</v>
      </c>
      <c r="E371" t="s">
        <v>59</v>
      </c>
      <c r="F371">
        <v>817834</v>
      </c>
      <c r="G371"/>
    </row>
    <row r="372" spans="1:7" ht="15" x14ac:dyDescent="0.25">
      <c r="A372" t="s">
        <v>371</v>
      </c>
      <c r="B372">
        <v>2035</v>
      </c>
      <c r="C372" t="s">
        <v>357</v>
      </c>
      <c r="D372" t="s">
        <v>359</v>
      </c>
      <c r="E372" t="s">
        <v>59</v>
      </c>
      <c r="F372">
        <v>817834</v>
      </c>
      <c r="G372"/>
    </row>
    <row r="373" spans="1:7" ht="15" x14ac:dyDescent="0.25">
      <c r="A373" t="s">
        <v>371</v>
      </c>
      <c r="B373">
        <v>2035</v>
      </c>
      <c r="C373" t="s">
        <v>357</v>
      </c>
      <c r="D373" t="s">
        <v>360</v>
      </c>
      <c r="E373" t="s">
        <v>59</v>
      </c>
      <c r="F373">
        <v>817834</v>
      </c>
      <c r="G373"/>
    </row>
    <row r="374" spans="1:7" ht="15" x14ac:dyDescent="0.25">
      <c r="A374" t="s">
        <v>371</v>
      </c>
      <c r="B374">
        <v>2035</v>
      </c>
      <c r="C374" t="s">
        <v>357</v>
      </c>
      <c r="D374" t="s">
        <v>361</v>
      </c>
      <c r="E374" t="s">
        <v>59</v>
      </c>
      <c r="F374">
        <v>817834</v>
      </c>
      <c r="G374"/>
    </row>
    <row r="375" spans="1:7" ht="15" x14ac:dyDescent="0.25">
      <c r="A375" t="s">
        <v>371</v>
      </c>
      <c r="B375">
        <v>2035</v>
      </c>
      <c r="C375" t="s">
        <v>357</v>
      </c>
      <c r="D375" t="s">
        <v>362</v>
      </c>
      <c r="E375" t="s">
        <v>59</v>
      </c>
      <c r="F375">
        <v>790259</v>
      </c>
      <c r="G375"/>
    </row>
    <row r="376" spans="1:7" ht="15" x14ac:dyDescent="0.25">
      <c r="A376" t="s">
        <v>371</v>
      </c>
      <c r="B376">
        <v>2035</v>
      </c>
      <c r="C376" t="s">
        <v>357</v>
      </c>
      <c r="D376" t="s">
        <v>363</v>
      </c>
      <c r="E376" t="s">
        <v>59</v>
      </c>
      <c r="F376">
        <v>817834</v>
      </c>
      <c r="G376"/>
    </row>
    <row r="377" spans="1:7" ht="15" x14ac:dyDescent="0.25">
      <c r="A377" t="s">
        <v>371</v>
      </c>
      <c r="B377">
        <v>2035</v>
      </c>
      <c r="C377" t="s">
        <v>357</v>
      </c>
      <c r="D377" t="s">
        <v>364</v>
      </c>
      <c r="E377" t="s">
        <v>59</v>
      </c>
      <c r="F377">
        <v>817834</v>
      </c>
      <c r="G377"/>
    </row>
    <row r="378" spans="1:7" ht="15" x14ac:dyDescent="0.25">
      <c r="A378" t="s">
        <v>371</v>
      </c>
      <c r="B378">
        <v>2035</v>
      </c>
      <c r="C378" t="s">
        <v>357</v>
      </c>
      <c r="D378" t="s">
        <v>365</v>
      </c>
      <c r="E378" t="s">
        <v>59</v>
      </c>
      <c r="F378">
        <v>817834</v>
      </c>
      <c r="G378"/>
    </row>
    <row r="379" spans="1:7" ht="15" x14ac:dyDescent="0.25">
      <c r="A379" t="s">
        <v>371</v>
      </c>
      <c r="B379">
        <v>2035</v>
      </c>
      <c r="C379" t="s">
        <v>357</v>
      </c>
      <c r="D379" t="s">
        <v>366</v>
      </c>
      <c r="E379" t="s">
        <v>59</v>
      </c>
      <c r="F379">
        <v>817834</v>
      </c>
      <c r="G379"/>
    </row>
    <row r="380" spans="1:7" ht="15" x14ac:dyDescent="0.25">
      <c r="A380" t="s">
        <v>371</v>
      </c>
      <c r="B380">
        <v>2035</v>
      </c>
      <c r="C380" t="s">
        <v>357</v>
      </c>
      <c r="D380" t="s">
        <v>367</v>
      </c>
      <c r="E380" t="s">
        <v>59</v>
      </c>
      <c r="F380">
        <v>817834</v>
      </c>
      <c r="G380"/>
    </row>
    <row r="381" spans="1:7" ht="15" x14ac:dyDescent="0.25">
      <c r="A381" t="s">
        <v>371</v>
      </c>
      <c r="B381">
        <v>2035</v>
      </c>
      <c r="C381" t="s">
        <v>357</v>
      </c>
      <c r="D381" t="s">
        <v>368</v>
      </c>
      <c r="E381" t="s">
        <v>59</v>
      </c>
      <c r="F381">
        <v>817834</v>
      </c>
      <c r="G381"/>
    </row>
    <row r="382" spans="1:7" ht="15" x14ac:dyDescent="0.25">
      <c r="A382" t="s">
        <v>371</v>
      </c>
      <c r="B382">
        <v>2035</v>
      </c>
      <c r="C382" t="s">
        <v>357</v>
      </c>
      <c r="D382" t="s">
        <v>369</v>
      </c>
      <c r="E382" t="s">
        <v>59</v>
      </c>
      <c r="F382">
        <v>817834</v>
      </c>
      <c r="G382"/>
    </row>
    <row r="383" spans="1:7" ht="15" x14ac:dyDescent="0.25">
      <c r="A383" t="s">
        <v>371</v>
      </c>
      <c r="B383">
        <v>2035</v>
      </c>
      <c r="C383" t="s">
        <v>357</v>
      </c>
      <c r="D383" t="s">
        <v>370</v>
      </c>
      <c r="E383" t="s">
        <v>59</v>
      </c>
      <c r="F383">
        <v>817834</v>
      </c>
      <c r="G383"/>
    </row>
    <row r="384" spans="1:7" ht="15" x14ac:dyDescent="0.25">
      <c r="A384" t="s">
        <v>372</v>
      </c>
      <c r="B384">
        <v>2035</v>
      </c>
      <c r="C384" t="s">
        <v>357</v>
      </c>
      <c r="D384" t="s">
        <v>358</v>
      </c>
      <c r="E384" t="s">
        <v>51</v>
      </c>
      <c r="F384">
        <v>8476332</v>
      </c>
      <c r="G384"/>
    </row>
    <row r="385" spans="1:7" ht="15" x14ac:dyDescent="0.25">
      <c r="A385" t="s">
        <v>372</v>
      </c>
      <c r="B385">
        <v>2035</v>
      </c>
      <c r="C385" t="s">
        <v>357</v>
      </c>
      <c r="D385" t="s">
        <v>359</v>
      </c>
      <c r="E385" t="s">
        <v>51</v>
      </c>
      <c r="F385">
        <v>8476332</v>
      </c>
      <c r="G385"/>
    </row>
    <row r="386" spans="1:7" ht="15" x14ac:dyDescent="0.25">
      <c r="A386" t="s">
        <v>372</v>
      </c>
      <c r="B386">
        <v>2035</v>
      </c>
      <c r="C386" t="s">
        <v>357</v>
      </c>
      <c r="D386" t="s">
        <v>360</v>
      </c>
      <c r="E386" t="s">
        <v>51</v>
      </c>
      <c r="F386">
        <v>8476332</v>
      </c>
      <c r="G386"/>
    </row>
    <row r="387" spans="1:7" ht="15" x14ac:dyDescent="0.25">
      <c r="A387" t="s">
        <v>372</v>
      </c>
      <c r="B387">
        <v>2035</v>
      </c>
      <c r="C387" t="s">
        <v>357</v>
      </c>
      <c r="D387" t="s">
        <v>361</v>
      </c>
      <c r="E387" t="s">
        <v>51</v>
      </c>
      <c r="F387">
        <v>8476332</v>
      </c>
      <c r="G387"/>
    </row>
    <row r="388" spans="1:7" ht="15" x14ac:dyDescent="0.25">
      <c r="A388" t="s">
        <v>372</v>
      </c>
      <c r="B388">
        <v>2035</v>
      </c>
      <c r="C388" t="s">
        <v>357</v>
      </c>
      <c r="D388" t="s">
        <v>362</v>
      </c>
      <c r="E388" t="s">
        <v>51</v>
      </c>
      <c r="F388">
        <v>9002950</v>
      </c>
      <c r="G388"/>
    </row>
    <row r="389" spans="1:7" ht="15" x14ac:dyDescent="0.25">
      <c r="A389" t="s">
        <v>372</v>
      </c>
      <c r="B389">
        <v>2035</v>
      </c>
      <c r="C389" t="s">
        <v>357</v>
      </c>
      <c r="D389" t="s">
        <v>363</v>
      </c>
      <c r="E389" t="s">
        <v>51</v>
      </c>
      <c r="F389">
        <v>8476332</v>
      </c>
      <c r="G389"/>
    </row>
    <row r="390" spans="1:7" ht="15" x14ac:dyDescent="0.25">
      <c r="A390" t="s">
        <v>372</v>
      </c>
      <c r="B390">
        <v>2035</v>
      </c>
      <c r="C390" t="s">
        <v>357</v>
      </c>
      <c r="D390" t="s">
        <v>364</v>
      </c>
      <c r="E390" t="s">
        <v>51</v>
      </c>
      <c r="F390">
        <v>8476332</v>
      </c>
      <c r="G390"/>
    </row>
    <row r="391" spans="1:7" ht="15" x14ac:dyDescent="0.25">
      <c r="A391" t="s">
        <v>372</v>
      </c>
      <c r="B391">
        <v>2035</v>
      </c>
      <c r="C391" t="s">
        <v>357</v>
      </c>
      <c r="D391" t="s">
        <v>365</v>
      </c>
      <c r="E391" t="s">
        <v>51</v>
      </c>
      <c r="F391">
        <v>8476332</v>
      </c>
      <c r="G391"/>
    </row>
    <row r="392" spans="1:7" ht="15" x14ac:dyDescent="0.25">
      <c r="A392" t="s">
        <v>372</v>
      </c>
      <c r="B392">
        <v>2035</v>
      </c>
      <c r="C392" t="s">
        <v>357</v>
      </c>
      <c r="D392" t="s">
        <v>366</v>
      </c>
      <c r="E392" t="s">
        <v>51</v>
      </c>
      <c r="F392">
        <v>8476332</v>
      </c>
      <c r="G392"/>
    </row>
    <row r="393" spans="1:7" ht="15" x14ac:dyDescent="0.25">
      <c r="A393" t="s">
        <v>372</v>
      </c>
      <c r="B393">
        <v>2035</v>
      </c>
      <c r="C393" t="s">
        <v>357</v>
      </c>
      <c r="D393" t="s">
        <v>367</v>
      </c>
      <c r="E393" t="s">
        <v>51</v>
      </c>
      <c r="F393">
        <v>8476332</v>
      </c>
      <c r="G393"/>
    </row>
    <row r="394" spans="1:7" ht="15" x14ac:dyDescent="0.25">
      <c r="A394" t="s">
        <v>372</v>
      </c>
      <c r="B394">
        <v>2035</v>
      </c>
      <c r="C394" t="s">
        <v>357</v>
      </c>
      <c r="D394" t="s">
        <v>368</v>
      </c>
      <c r="E394" t="s">
        <v>51</v>
      </c>
      <c r="F394">
        <v>8476332</v>
      </c>
      <c r="G394"/>
    </row>
    <row r="395" spans="1:7" ht="15" x14ac:dyDescent="0.25">
      <c r="A395" t="s">
        <v>372</v>
      </c>
      <c r="B395">
        <v>2035</v>
      </c>
      <c r="C395" t="s">
        <v>357</v>
      </c>
      <c r="D395" t="s">
        <v>369</v>
      </c>
      <c r="E395" t="s">
        <v>51</v>
      </c>
      <c r="F395">
        <v>8476332</v>
      </c>
      <c r="G395"/>
    </row>
    <row r="396" spans="1:7" ht="15" x14ac:dyDescent="0.25">
      <c r="A396" t="s">
        <v>372</v>
      </c>
      <c r="B396">
        <v>2035</v>
      </c>
      <c r="C396" t="s">
        <v>357</v>
      </c>
      <c r="D396" t="s">
        <v>370</v>
      </c>
      <c r="E396" t="s">
        <v>51</v>
      </c>
      <c r="F396">
        <v>8476332</v>
      </c>
      <c r="G396"/>
    </row>
    <row r="397" spans="1:7" ht="15" x14ac:dyDescent="0.25">
      <c r="A397" t="s">
        <v>373</v>
      </c>
      <c r="B397">
        <v>2035</v>
      </c>
      <c r="C397" t="s">
        <v>357</v>
      </c>
      <c r="D397" t="s">
        <v>358</v>
      </c>
      <c r="E397" t="s">
        <v>53</v>
      </c>
      <c r="F397">
        <v>7001976</v>
      </c>
      <c r="G397"/>
    </row>
    <row r="398" spans="1:7" ht="15" x14ac:dyDescent="0.25">
      <c r="A398" t="s">
        <v>373</v>
      </c>
      <c r="B398">
        <v>2035</v>
      </c>
      <c r="C398" t="s">
        <v>357</v>
      </c>
      <c r="D398" t="s">
        <v>359</v>
      </c>
      <c r="E398" t="s">
        <v>53</v>
      </c>
      <c r="F398">
        <v>7001976</v>
      </c>
      <c r="G398"/>
    </row>
    <row r="399" spans="1:7" ht="15" x14ac:dyDescent="0.25">
      <c r="A399" t="s">
        <v>373</v>
      </c>
      <c r="B399">
        <v>2035</v>
      </c>
      <c r="C399" t="s">
        <v>357</v>
      </c>
      <c r="D399" t="s">
        <v>360</v>
      </c>
      <c r="E399" t="s">
        <v>53</v>
      </c>
      <c r="F399">
        <v>7001976</v>
      </c>
      <c r="G399"/>
    </row>
    <row r="400" spans="1:7" ht="15" x14ac:dyDescent="0.25">
      <c r="A400" t="s">
        <v>373</v>
      </c>
      <c r="B400">
        <v>2035</v>
      </c>
      <c r="C400" t="s">
        <v>357</v>
      </c>
      <c r="D400" t="s">
        <v>361</v>
      </c>
      <c r="E400" t="s">
        <v>53</v>
      </c>
      <c r="F400">
        <v>7001976</v>
      </c>
      <c r="G400"/>
    </row>
    <row r="401" spans="1:7" ht="15" x14ac:dyDescent="0.25">
      <c r="A401" t="s">
        <v>373</v>
      </c>
      <c r="B401">
        <v>2035</v>
      </c>
      <c r="C401" t="s">
        <v>357</v>
      </c>
      <c r="D401" t="s">
        <v>362</v>
      </c>
      <c r="E401" t="s">
        <v>53</v>
      </c>
      <c r="F401">
        <v>7585029</v>
      </c>
      <c r="G401"/>
    </row>
    <row r="402" spans="1:7" ht="15" x14ac:dyDescent="0.25">
      <c r="A402" t="s">
        <v>373</v>
      </c>
      <c r="B402">
        <v>2035</v>
      </c>
      <c r="C402" t="s">
        <v>357</v>
      </c>
      <c r="D402" t="s">
        <v>363</v>
      </c>
      <c r="E402" t="s">
        <v>53</v>
      </c>
      <c r="F402">
        <v>7001976</v>
      </c>
      <c r="G402"/>
    </row>
    <row r="403" spans="1:7" ht="15" x14ac:dyDescent="0.25">
      <c r="A403" t="s">
        <v>373</v>
      </c>
      <c r="B403">
        <v>2035</v>
      </c>
      <c r="C403" t="s">
        <v>357</v>
      </c>
      <c r="D403" t="s">
        <v>364</v>
      </c>
      <c r="E403" t="s">
        <v>53</v>
      </c>
      <c r="F403">
        <v>7001976</v>
      </c>
      <c r="G403"/>
    </row>
    <row r="404" spans="1:7" ht="15" x14ac:dyDescent="0.25">
      <c r="A404" t="s">
        <v>373</v>
      </c>
      <c r="B404">
        <v>2035</v>
      </c>
      <c r="C404" t="s">
        <v>357</v>
      </c>
      <c r="D404" t="s">
        <v>365</v>
      </c>
      <c r="E404" t="s">
        <v>53</v>
      </c>
      <c r="F404">
        <v>7001976</v>
      </c>
      <c r="G404"/>
    </row>
    <row r="405" spans="1:7" ht="15" x14ac:dyDescent="0.25">
      <c r="A405" t="s">
        <v>373</v>
      </c>
      <c r="B405">
        <v>2035</v>
      </c>
      <c r="C405" t="s">
        <v>357</v>
      </c>
      <c r="D405" t="s">
        <v>366</v>
      </c>
      <c r="E405" t="s">
        <v>53</v>
      </c>
      <c r="F405">
        <v>7001976</v>
      </c>
      <c r="G405"/>
    </row>
    <row r="406" spans="1:7" ht="15" x14ac:dyDescent="0.25">
      <c r="A406" t="s">
        <v>373</v>
      </c>
      <c r="B406">
        <v>2035</v>
      </c>
      <c r="C406" t="s">
        <v>357</v>
      </c>
      <c r="D406" t="s">
        <v>367</v>
      </c>
      <c r="E406" t="s">
        <v>53</v>
      </c>
      <c r="F406">
        <v>7001976</v>
      </c>
      <c r="G406"/>
    </row>
    <row r="407" spans="1:7" ht="15" x14ac:dyDescent="0.25">
      <c r="A407" t="s">
        <v>373</v>
      </c>
      <c r="B407">
        <v>2035</v>
      </c>
      <c r="C407" t="s">
        <v>357</v>
      </c>
      <c r="D407" t="s">
        <v>368</v>
      </c>
      <c r="E407" t="s">
        <v>53</v>
      </c>
      <c r="F407">
        <v>7001976</v>
      </c>
      <c r="G407"/>
    </row>
    <row r="408" spans="1:7" ht="15" x14ac:dyDescent="0.25">
      <c r="A408" t="s">
        <v>373</v>
      </c>
      <c r="B408">
        <v>2035</v>
      </c>
      <c r="C408" t="s">
        <v>357</v>
      </c>
      <c r="D408" t="s">
        <v>369</v>
      </c>
      <c r="E408" t="s">
        <v>53</v>
      </c>
      <c r="F408">
        <v>7001976</v>
      </c>
      <c r="G408"/>
    </row>
    <row r="409" spans="1:7" ht="15" x14ac:dyDescent="0.25">
      <c r="A409" t="s">
        <v>373</v>
      </c>
      <c r="B409">
        <v>2035</v>
      </c>
      <c r="C409" t="s">
        <v>357</v>
      </c>
      <c r="D409" t="s">
        <v>370</v>
      </c>
      <c r="E409" t="s">
        <v>53</v>
      </c>
      <c r="F409">
        <v>7001976</v>
      </c>
      <c r="G409"/>
    </row>
    <row r="410" spans="1:7" ht="15" x14ac:dyDescent="0.25">
      <c r="A410" t="s">
        <v>374</v>
      </c>
      <c r="B410">
        <v>2035</v>
      </c>
      <c r="C410" t="s">
        <v>357</v>
      </c>
      <c r="D410" t="s">
        <v>358</v>
      </c>
      <c r="E410" t="s">
        <v>55</v>
      </c>
      <c r="F410">
        <v>1474356</v>
      </c>
      <c r="G410"/>
    </row>
    <row r="411" spans="1:7" ht="15" x14ac:dyDescent="0.25">
      <c r="A411" t="s">
        <v>374</v>
      </c>
      <c r="B411">
        <v>2035</v>
      </c>
      <c r="C411" t="s">
        <v>357</v>
      </c>
      <c r="D411" t="s">
        <v>359</v>
      </c>
      <c r="E411" t="s">
        <v>55</v>
      </c>
      <c r="F411">
        <v>1474356</v>
      </c>
      <c r="G411"/>
    </row>
    <row r="412" spans="1:7" ht="15" x14ac:dyDescent="0.25">
      <c r="A412" t="s">
        <v>374</v>
      </c>
      <c r="B412">
        <v>2035</v>
      </c>
      <c r="C412" t="s">
        <v>357</v>
      </c>
      <c r="D412" t="s">
        <v>360</v>
      </c>
      <c r="E412" t="s">
        <v>55</v>
      </c>
      <c r="F412">
        <v>1474356</v>
      </c>
      <c r="G412"/>
    </row>
    <row r="413" spans="1:7" ht="15" x14ac:dyDescent="0.25">
      <c r="A413" t="s">
        <v>374</v>
      </c>
      <c r="B413">
        <v>2035</v>
      </c>
      <c r="C413" t="s">
        <v>357</v>
      </c>
      <c r="D413" t="s">
        <v>361</v>
      </c>
      <c r="E413" t="s">
        <v>55</v>
      </c>
      <c r="F413">
        <v>1474356</v>
      </c>
      <c r="G413"/>
    </row>
    <row r="414" spans="1:7" ht="15" x14ac:dyDescent="0.25">
      <c r="A414" t="s">
        <v>374</v>
      </c>
      <c r="B414">
        <v>2035</v>
      </c>
      <c r="C414" t="s">
        <v>357</v>
      </c>
      <c r="D414" t="s">
        <v>362</v>
      </c>
      <c r="E414" t="s">
        <v>55</v>
      </c>
      <c r="F414">
        <v>1417921</v>
      </c>
      <c r="G414"/>
    </row>
    <row r="415" spans="1:7" ht="15" x14ac:dyDescent="0.25">
      <c r="A415" t="s">
        <v>374</v>
      </c>
      <c r="B415">
        <v>2035</v>
      </c>
      <c r="C415" t="s">
        <v>357</v>
      </c>
      <c r="D415" t="s">
        <v>363</v>
      </c>
      <c r="E415" t="s">
        <v>55</v>
      </c>
      <c r="F415">
        <v>1474356</v>
      </c>
      <c r="G415"/>
    </row>
    <row r="416" spans="1:7" ht="15" x14ac:dyDescent="0.25">
      <c r="A416" t="s">
        <v>374</v>
      </c>
      <c r="B416">
        <v>2035</v>
      </c>
      <c r="C416" t="s">
        <v>357</v>
      </c>
      <c r="D416" t="s">
        <v>364</v>
      </c>
      <c r="E416" t="s">
        <v>55</v>
      </c>
      <c r="F416">
        <v>1474356</v>
      </c>
      <c r="G416"/>
    </row>
    <row r="417" spans="1:7" ht="15" x14ac:dyDescent="0.25">
      <c r="A417" t="s">
        <v>374</v>
      </c>
      <c r="B417">
        <v>2035</v>
      </c>
      <c r="C417" t="s">
        <v>357</v>
      </c>
      <c r="D417" t="s">
        <v>365</v>
      </c>
      <c r="E417" t="s">
        <v>55</v>
      </c>
      <c r="F417">
        <v>1474356</v>
      </c>
      <c r="G417"/>
    </row>
    <row r="418" spans="1:7" ht="15" x14ac:dyDescent="0.25">
      <c r="A418" t="s">
        <v>374</v>
      </c>
      <c r="B418">
        <v>2035</v>
      </c>
      <c r="C418" t="s">
        <v>357</v>
      </c>
      <c r="D418" t="s">
        <v>366</v>
      </c>
      <c r="E418" t="s">
        <v>55</v>
      </c>
      <c r="F418">
        <v>1474356</v>
      </c>
      <c r="G418"/>
    </row>
    <row r="419" spans="1:7" ht="15" x14ac:dyDescent="0.25">
      <c r="A419" t="s">
        <v>374</v>
      </c>
      <c r="B419">
        <v>2035</v>
      </c>
      <c r="C419" t="s">
        <v>357</v>
      </c>
      <c r="D419" t="s">
        <v>367</v>
      </c>
      <c r="E419" t="s">
        <v>55</v>
      </c>
      <c r="F419">
        <v>1474356</v>
      </c>
      <c r="G419"/>
    </row>
    <row r="420" spans="1:7" ht="15" x14ac:dyDescent="0.25">
      <c r="A420" t="s">
        <v>374</v>
      </c>
      <c r="B420">
        <v>2035</v>
      </c>
      <c r="C420" t="s">
        <v>357</v>
      </c>
      <c r="D420" t="s">
        <v>368</v>
      </c>
      <c r="E420" t="s">
        <v>55</v>
      </c>
      <c r="F420">
        <v>1474356</v>
      </c>
      <c r="G420"/>
    </row>
    <row r="421" spans="1:7" ht="15" x14ac:dyDescent="0.25">
      <c r="A421" t="s">
        <v>374</v>
      </c>
      <c r="B421">
        <v>2035</v>
      </c>
      <c r="C421" t="s">
        <v>357</v>
      </c>
      <c r="D421" t="s">
        <v>369</v>
      </c>
      <c r="E421" t="s">
        <v>55</v>
      </c>
      <c r="F421">
        <v>1474356</v>
      </c>
      <c r="G421"/>
    </row>
    <row r="422" spans="1:7" ht="15" x14ac:dyDescent="0.25">
      <c r="A422" t="s">
        <v>374</v>
      </c>
      <c r="B422">
        <v>2035</v>
      </c>
      <c r="C422" t="s">
        <v>357</v>
      </c>
      <c r="D422" t="s">
        <v>370</v>
      </c>
      <c r="E422" t="s">
        <v>55</v>
      </c>
      <c r="F422">
        <v>1474356</v>
      </c>
      <c r="G422"/>
    </row>
    <row r="423" spans="1:7" ht="15" x14ac:dyDescent="0.25">
      <c r="A423" t="s">
        <v>375</v>
      </c>
      <c r="B423">
        <v>2035</v>
      </c>
      <c r="C423" t="s">
        <v>351</v>
      </c>
      <c r="D423" t="s">
        <v>309</v>
      </c>
      <c r="E423" t="s">
        <v>57</v>
      </c>
      <c r="F423">
        <v>4543928</v>
      </c>
      <c r="G423"/>
    </row>
    <row r="424" spans="1:7" ht="15" x14ac:dyDescent="0.25">
      <c r="A424" t="s">
        <v>376</v>
      </c>
      <c r="B424">
        <v>2035</v>
      </c>
      <c r="C424" t="s">
        <v>351</v>
      </c>
      <c r="D424" t="s">
        <v>309</v>
      </c>
      <c r="E424" t="s">
        <v>59</v>
      </c>
      <c r="F424">
        <v>790259</v>
      </c>
      <c r="G424"/>
    </row>
    <row r="425" spans="1:7" ht="15" x14ac:dyDescent="0.25">
      <c r="A425" t="s">
        <v>377</v>
      </c>
      <c r="B425">
        <v>2035</v>
      </c>
      <c r="C425" t="s">
        <v>351</v>
      </c>
      <c r="D425" t="s">
        <v>309</v>
      </c>
      <c r="E425" t="s">
        <v>51</v>
      </c>
      <c r="F425">
        <v>9002950</v>
      </c>
      <c r="G425"/>
    </row>
    <row r="426" spans="1:7" ht="15" x14ac:dyDescent="0.25">
      <c r="A426" t="s">
        <v>378</v>
      </c>
      <c r="B426">
        <v>2035</v>
      </c>
      <c r="C426" t="s">
        <v>351</v>
      </c>
      <c r="D426" t="s">
        <v>309</v>
      </c>
      <c r="E426" t="s">
        <v>53</v>
      </c>
      <c r="F426">
        <v>7585029</v>
      </c>
      <c r="G426"/>
    </row>
    <row r="427" spans="1:7" ht="15" x14ac:dyDescent="0.25">
      <c r="A427" t="s">
        <v>379</v>
      </c>
      <c r="B427">
        <v>2035</v>
      </c>
      <c r="C427" t="s">
        <v>351</v>
      </c>
      <c r="D427" t="s">
        <v>309</v>
      </c>
      <c r="E427" t="s">
        <v>55</v>
      </c>
      <c r="F427">
        <v>1417921</v>
      </c>
      <c r="G427"/>
    </row>
    <row r="428" spans="1:7" ht="15" x14ac:dyDescent="0.25">
      <c r="A428"/>
      <c r="B428"/>
      <c r="C428"/>
      <c r="D428"/>
      <c r="E428"/>
      <c r="F428"/>
      <c r="G42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49"/>
  <sheetViews>
    <sheetView workbookViewId="0">
      <selection activeCell="A42" sqref="A1:XFD1048576"/>
    </sheetView>
  </sheetViews>
  <sheetFormatPr defaultColWidth="8.5703125" defaultRowHeight="15" x14ac:dyDescent="0.25"/>
  <cols>
    <col min="1" max="1" width="40.5703125" bestFit="1" customWidth="1"/>
    <col min="2" max="4" width="17.7109375" bestFit="1" customWidth="1"/>
    <col min="5" max="5" width="18.7109375" customWidth="1"/>
    <col min="6" max="9" width="12" customWidth="1"/>
  </cols>
  <sheetData>
    <row r="1" spans="1:10" x14ac:dyDescent="0.25">
      <c r="A1" s="85" t="s">
        <v>316</v>
      </c>
      <c r="B1" s="85" t="s">
        <v>380</v>
      </c>
      <c r="C1" s="85"/>
      <c r="D1" s="85"/>
      <c r="E1" s="86" t="s">
        <v>381</v>
      </c>
      <c r="F1" s="85" t="s">
        <v>382</v>
      </c>
      <c r="G1" s="85"/>
      <c r="H1" s="85"/>
      <c r="I1" s="85"/>
      <c r="J1" s="87" t="s">
        <v>383</v>
      </c>
    </row>
    <row r="2" spans="1:10" ht="15.75" x14ac:dyDescent="0.25">
      <c r="A2" s="86"/>
      <c r="B2" s="88"/>
      <c r="C2" s="86">
        <v>2035</v>
      </c>
      <c r="D2" s="88"/>
      <c r="E2" s="86">
        <v>2050</v>
      </c>
      <c r="F2" s="88"/>
      <c r="G2" s="89" t="s">
        <v>384</v>
      </c>
      <c r="H2" s="89"/>
      <c r="I2" s="89"/>
      <c r="J2" s="85"/>
    </row>
    <row r="3" spans="1:10" ht="15.75" x14ac:dyDescent="0.25">
      <c r="A3" s="85" t="s">
        <v>317</v>
      </c>
      <c r="B3" s="88"/>
      <c r="C3" s="85">
        <v>349.21</v>
      </c>
      <c r="D3" s="88"/>
      <c r="E3" s="85">
        <v>351.31</v>
      </c>
      <c r="F3" s="87"/>
      <c r="G3" s="85"/>
      <c r="H3" s="85"/>
      <c r="I3" s="85"/>
      <c r="J3" s="85"/>
    </row>
    <row r="4" spans="1:10" ht="15.75" x14ac:dyDescent="0.25">
      <c r="A4" s="85" t="s">
        <v>318</v>
      </c>
      <c r="B4" s="88"/>
      <c r="C4" s="87">
        <v>453.59199999999998</v>
      </c>
      <c r="D4" s="88"/>
      <c r="E4" s="87">
        <v>453.59199999999998</v>
      </c>
      <c r="F4" s="87"/>
      <c r="G4" s="85"/>
      <c r="H4" s="85"/>
      <c r="I4" s="85"/>
      <c r="J4" s="85"/>
    </row>
    <row r="5" spans="1:10" ht="15.75" x14ac:dyDescent="0.25">
      <c r="A5" s="85" t="s">
        <v>319</v>
      </c>
      <c r="B5" s="88"/>
      <c r="C5" s="85">
        <v>2000</v>
      </c>
      <c r="D5" s="88"/>
      <c r="E5" s="85">
        <v>2000</v>
      </c>
      <c r="F5" s="85"/>
      <c r="G5" s="85"/>
      <c r="H5" s="85"/>
      <c r="I5" s="85"/>
      <c r="J5" s="85"/>
    </row>
    <row r="6" spans="1:10" s="1" customFormat="1" ht="15.75" x14ac:dyDescent="0.25">
      <c r="A6" s="86" t="s">
        <v>320</v>
      </c>
      <c r="B6" s="88"/>
      <c r="C6" s="86">
        <v>3.8499999999999998E-4</v>
      </c>
      <c r="D6" s="88"/>
      <c r="E6" s="86">
        <v>3.8699999999999997E-4</v>
      </c>
      <c r="F6" s="86"/>
      <c r="G6" s="89" t="s">
        <v>385</v>
      </c>
      <c r="H6" s="89"/>
      <c r="I6" s="89"/>
      <c r="J6" s="89"/>
    </row>
    <row r="7" spans="1:10" s="1" customFormat="1" ht="15.75" x14ac:dyDescent="0.25">
      <c r="A7" s="85" t="s">
        <v>321</v>
      </c>
      <c r="B7" s="88"/>
      <c r="C7" s="85">
        <v>81.040000000000006</v>
      </c>
      <c r="D7" s="88"/>
      <c r="E7" s="85">
        <v>81.400000000000006</v>
      </c>
      <c r="F7" s="87"/>
      <c r="G7" s="86"/>
      <c r="H7" s="86"/>
      <c r="I7" s="86"/>
      <c r="J7" s="86"/>
    </row>
    <row r="8" spans="1:10" s="1" customFormat="1" ht="15.75" x14ac:dyDescent="0.25">
      <c r="A8" s="85" t="s">
        <v>318</v>
      </c>
      <c r="B8" s="88"/>
      <c r="C8" s="87">
        <v>453.59199999999998</v>
      </c>
      <c r="D8" s="88"/>
      <c r="E8" s="87">
        <v>453.59199999999998</v>
      </c>
      <c r="F8" s="87"/>
      <c r="G8" s="86"/>
      <c r="H8" s="86"/>
      <c r="I8" s="86"/>
      <c r="J8" s="86"/>
    </row>
    <row r="9" spans="1:10" s="1" customFormat="1" ht="15.75" x14ac:dyDescent="0.25">
      <c r="A9" s="85" t="s">
        <v>319</v>
      </c>
      <c r="B9" s="88"/>
      <c r="C9" s="85">
        <v>2000</v>
      </c>
      <c r="D9" s="88"/>
      <c r="E9" s="85">
        <v>2000</v>
      </c>
      <c r="F9" s="85"/>
      <c r="G9" s="86"/>
      <c r="H9" s="86"/>
      <c r="I9" s="86"/>
      <c r="J9" s="86"/>
    </row>
    <row r="10" spans="1:10" s="1" customFormat="1" ht="15.75" x14ac:dyDescent="0.25">
      <c r="A10" s="86" t="s">
        <v>322</v>
      </c>
      <c r="B10" s="88"/>
      <c r="C10" s="90">
        <v>8.9300000000000002E-5</v>
      </c>
      <c r="D10" s="88"/>
      <c r="E10" s="90">
        <v>8.9699999999999998E-5</v>
      </c>
      <c r="F10" s="86"/>
      <c r="G10" s="89" t="s">
        <v>385</v>
      </c>
      <c r="H10" s="89"/>
      <c r="I10" s="89"/>
      <c r="J10" s="89"/>
    </row>
    <row r="11" spans="1:10" ht="15.75" x14ac:dyDescent="0.25">
      <c r="A11" s="85" t="s">
        <v>323</v>
      </c>
      <c r="B11" s="88"/>
      <c r="C11" s="91">
        <v>1902.72</v>
      </c>
      <c r="D11" s="88"/>
      <c r="E11" s="91">
        <v>1828.62</v>
      </c>
      <c r="F11" s="85"/>
      <c r="G11" s="85"/>
      <c r="H11" s="85"/>
      <c r="I11" s="85"/>
      <c r="J11" s="85"/>
    </row>
    <row r="12" spans="1:10" ht="15.75" x14ac:dyDescent="0.25">
      <c r="A12" s="85" t="s">
        <v>318</v>
      </c>
      <c r="B12" s="88"/>
      <c r="C12" s="87">
        <v>453.59199999999998</v>
      </c>
      <c r="D12" s="88"/>
      <c r="E12" s="87">
        <v>453.59199999999998</v>
      </c>
      <c r="F12" s="87"/>
      <c r="G12" s="85"/>
      <c r="H12" s="85"/>
      <c r="I12" s="85"/>
      <c r="J12" s="85"/>
    </row>
    <row r="13" spans="1:10" ht="15.75" x14ac:dyDescent="0.25">
      <c r="A13" s="85" t="s">
        <v>319</v>
      </c>
      <c r="B13" s="88"/>
      <c r="C13" s="87">
        <v>2000</v>
      </c>
      <c r="D13" s="88"/>
      <c r="E13" s="87">
        <v>2000</v>
      </c>
      <c r="F13" s="87"/>
      <c r="G13" s="85"/>
      <c r="H13" s="85"/>
      <c r="I13" s="85"/>
      <c r="J13" s="85"/>
    </row>
    <row r="14" spans="1:10" ht="15.75" x14ac:dyDescent="0.25">
      <c r="A14" s="86" t="s">
        <v>324</v>
      </c>
      <c r="B14" s="88"/>
      <c r="C14" s="86">
        <v>2.0969999999999999E-3</v>
      </c>
      <c r="D14" s="88"/>
      <c r="E14" s="86">
        <v>2.016E-3</v>
      </c>
      <c r="F14" s="86"/>
      <c r="G14" s="89" t="s">
        <v>386</v>
      </c>
      <c r="H14" s="89"/>
      <c r="I14" s="89"/>
      <c r="J14" s="89"/>
    </row>
    <row r="15" spans="1:10" ht="15.75" x14ac:dyDescent="0.25">
      <c r="A15" s="86"/>
      <c r="B15" s="88"/>
      <c r="C15" s="86"/>
      <c r="D15" s="88"/>
      <c r="E15" s="86"/>
      <c r="F15" s="86"/>
      <c r="G15" s="86"/>
      <c r="H15" s="85"/>
      <c r="I15" s="85"/>
      <c r="J15" s="85"/>
    </row>
    <row r="16" spans="1:10" s="12" customFormat="1" x14ac:dyDescent="0.25">
      <c r="A16" s="92" t="s">
        <v>387</v>
      </c>
      <c r="B16" s="86"/>
      <c r="C16" s="86"/>
      <c r="D16" s="86"/>
      <c r="E16" s="86"/>
      <c r="F16" s="85"/>
      <c r="G16" s="85"/>
      <c r="H16" s="85"/>
      <c r="I16" s="85"/>
      <c r="J16" s="85"/>
    </row>
    <row r="17" spans="1:10" s="12" customFormat="1" ht="18" x14ac:dyDescent="0.35">
      <c r="A17" s="93" t="s">
        <v>388</v>
      </c>
      <c r="B17" s="93"/>
      <c r="C17" s="86" t="s">
        <v>389</v>
      </c>
      <c r="D17" s="86" t="s">
        <v>390</v>
      </c>
      <c r="E17" s="85"/>
      <c r="F17" s="85"/>
      <c r="G17" s="50" t="s">
        <v>325</v>
      </c>
      <c r="H17" s="94"/>
      <c r="I17" s="49"/>
      <c r="J17" s="85"/>
    </row>
    <row r="18" spans="1:10" s="12" customFormat="1" ht="16.5" x14ac:dyDescent="0.3">
      <c r="A18" s="85"/>
      <c r="B18" s="85"/>
      <c r="C18" s="86"/>
      <c r="D18" s="86"/>
      <c r="E18" s="85"/>
      <c r="F18" s="85"/>
      <c r="G18" s="50" t="s">
        <v>337</v>
      </c>
      <c r="H18" s="50"/>
      <c r="I18" s="49"/>
      <c r="J18" s="85"/>
    </row>
    <row r="19" spans="1:10" s="12" customFormat="1" x14ac:dyDescent="0.25">
      <c r="A19" s="95" t="s">
        <v>391</v>
      </c>
      <c r="B19" s="95"/>
      <c r="C19" s="95">
        <v>348.17399999999998</v>
      </c>
      <c r="D19" s="95">
        <v>80.076999999999998</v>
      </c>
      <c r="E19" s="85"/>
      <c r="F19" s="85"/>
      <c r="G19" s="96"/>
      <c r="H19" s="96"/>
      <c r="I19" s="96"/>
      <c r="J19" s="85"/>
    </row>
    <row r="20" spans="1:10" s="12" customFormat="1" x14ac:dyDescent="0.25">
      <c r="A20" s="95" t="s">
        <v>392</v>
      </c>
      <c r="B20" s="95"/>
      <c r="C20" s="95">
        <v>346.57900000000001</v>
      </c>
      <c r="D20" s="95">
        <v>80.480999999999995</v>
      </c>
      <c r="E20" s="85"/>
      <c r="F20" s="85"/>
      <c r="G20" s="51">
        <v>1929.08</v>
      </c>
      <c r="H20" s="85"/>
      <c r="I20" s="49" t="s">
        <v>326</v>
      </c>
      <c r="J20" s="85"/>
    </row>
    <row r="21" spans="1:10" s="12" customFormat="1" x14ac:dyDescent="0.25">
      <c r="A21" s="95" t="s">
        <v>393</v>
      </c>
      <c r="B21" s="95"/>
      <c r="C21" s="95">
        <v>344.23599999999999</v>
      </c>
      <c r="D21" s="95">
        <v>81.233999999999995</v>
      </c>
      <c r="E21" s="85"/>
      <c r="F21" s="85"/>
      <c r="G21" s="51">
        <v>1866.55</v>
      </c>
      <c r="H21" s="85"/>
      <c r="I21" s="49" t="s">
        <v>327</v>
      </c>
      <c r="J21" s="85"/>
    </row>
    <row r="22" spans="1:10" s="12" customFormat="1" x14ac:dyDescent="0.25">
      <c r="A22" s="95" t="s">
        <v>394</v>
      </c>
      <c r="B22" s="95"/>
      <c r="C22" s="95">
        <v>337.17899999999997</v>
      </c>
      <c r="D22" s="95">
        <v>80.350999999999999</v>
      </c>
      <c r="E22" s="85"/>
      <c r="F22" s="85"/>
      <c r="G22" s="51">
        <v>1975.16</v>
      </c>
      <c r="H22" s="85"/>
      <c r="I22" s="49" t="s">
        <v>328</v>
      </c>
      <c r="J22" s="85"/>
    </row>
    <row r="23" spans="1:10" s="12" customFormat="1" x14ac:dyDescent="0.25">
      <c r="A23" s="95" t="s">
        <v>395</v>
      </c>
      <c r="B23" s="95"/>
      <c r="C23" s="95">
        <v>366.88900000000001</v>
      </c>
      <c r="D23" s="95">
        <v>81.132999999999996</v>
      </c>
      <c r="E23" s="85"/>
      <c r="F23" s="85"/>
      <c r="G23" s="51">
        <v>1852.1</v>
      </c>
      <c r="H23" s="85"/>
      <c r="I23" s="49" t="s">
        <v>329</v>
      </c>
      <c r="J23" s="85"/>
    </row>
    <row r="24" spans="1:10" s="12" customFormat="1" x14ac:dyDescent="0.25">
      <c r="A24" s="95" t="s">
        <v>396</v>
      </c>
      <c r="B24" s="95"/>
      <c r="C24" s="95">
        <v>373.488</v>
      </c>
      <c r="D24" s="95">
        <v>85.457999999999998</v>
      </c>
      <c r="E24" s="85"/>
      <c r="F24" s="85"/>
      <c r="G24" s="51">
        <v>1994.31</v>
      </c>
      <c r="H24" s="85"/>
      <c r="I24" s="49" t="s">
        <v>330</v>
      </c>
      <c r="J24" s="85"/>
    </row>
    <row r="25" spans="1:10" s="12" customFormat="1" x14ac:dyDescent="0.25">
      <c r="A25" s="95" t="s">
        <v>397</v>
      </c>
      <c r="B25" s="95"/>
      <c r="C25" s="95">
        <v>345.50799999999998</v>
      </c>
      <c r="D25" s="95">
        <v>80.152000000000001</v>
      </c>
      <c r="E25" s="85"/>
      <c r="F25" s="85"/>
      <c r="G25" s="51">
        <v>1889.5</v>
      </c>
      <c r="H25" s="85"/>
      <c r="I25" s="49" t="s">
        <v>331</v>
      </c>
      <c r="J25" s="85"/>
    </row>
    <row r="26" spans="1:10" s="12" customFormat="1" x14ac:dyDescent="0.25">
      <c r="A26" s="95" t="s">
        <v>398</v>
      </c>
      <c r="B26" s="95"/>
      <c r="C26" s="95">
        <v>337.959</v>
      </c>
      <c r="D26" s="95">
        <v>80.064999999999998</v>
      </c>
      <c r="E26" s="85"/>
      <c r="F26" s="85"/>
      <c r="G26" s="51">
        <v>1892.93</v>
      </c>
      <c r="H26" s="85"/>
      <c r="I26" s="49" t="s">
        <v>332</v>
      </c>
      <c r="J26" s="85"/>
    </row>
    <row r="27" spans="1:10" s="12" customFormat="1" x14ac:dyDescent="0.25">
      <c r="A27" s="95" t="s">
        <v>399</v>
      </c>
      <c r="B27" s="95"/>
      <c r="C27" s="95">
        <v>343.20100000000002</v>
      </c>
      <c r="D27" s="95">
        <v>80.863</v>
      </c>
      <c r="E27" s="85"/>
      <c r="F27" s="85"/>
      <c r="G27" s="51">
        <v>1841.17</v>
      </c>
      <c r="H27" s="85"/>
      <c r="I27" s="49" t="s">
        <v>333</v>
      </c>
      <c r="J27" s="85"/>
    </row>
    <row r="28" spans="1:10" s="12" customFormat="1" x14ac:dyDescent="0.25">
      <c r="A28" s="95" t="s">
        <v>400</v>
      </c>
      <c r="B28" s="95"/>
      <c r="C28" s="95">
        <v>343.15499999999997</v>
      </c>
      <c r="D28" s="95">
        <v>79.667000000000002</v>
      </c>
      <c r="E28" s="85"/>
      <c r="F28" s="85"/>
      <c r="G28" s="51">
        <v>1894.88</v>
      </c>
      <c r="H28" s="85"/>
      <c r="I28" s="49" t="s">
        <v>334</v>
      </c>
      <c r="J28" s="85"/>
    </row>
    <row r="29" spans="1:10" s="12" customFormat="1" x14ac:dyDescent="0.25">
      <c r="A29" s="95" t="s">
        <v>401</v>
      </c>
      <c r="B29" s="95"/>
      <c r="C29" s="95">
        <v>338.96100000000001</v>
      </c>
      <c r="D29" s="95">
        <v>79.858999999999995</v>
      </c>
      <c r="E29" s="85"/>
      <c r="F29" s="85"/>
      <c r="G29" s="52">
        <v>1902.72</v>
      </c>
      <c r="H29" s="85"/>
      <c r="I29" s="50" t="s">
        <v>335</v>
      </c>
      <c r="J29" s="85"/>
    </row>
    <row r="30" spans="1:10" s="12" customFormat="1" x14ac:dyDescent="0.25">
      <c r="A30" s="95"/>
      <c r="B30" s="95"/>
      <c r="C30" s="95"/>
      <c r="D30" s="95"/>
      <c r="E30" s="85"/>
      <c r="F30" s="85"/>
      <c r="G30" s="105" t="s">
        <v>336</v>
      </c>
      <c r="H30" s="105"/>
      <c r="I30" s="105"/>
      <c r="J30" s="85"/>
    </row>
    <row r="31" spans="1:10" s="12" customFormat="1" x14ac:dyDescent="0.25">
      <c r="A31" s="92" t="s">
        <v>402</v>
      </c>
      <c r="B31" s="92"/>
      <c r="C31" s="92">
        <v>349.20800000000003</v>
      </c>
      <c r="D31" s="92">
        <v>81.040999999999997</v>
      </c>
      <c r="E31" s="85"/>
      <c r="F31" s="85"/>
      <c r="G31" s="85"/>
      <c r="H31" s="85"/>
      <c r="I31" s="85"/>
      <c r="J31" s="85"/>
    </row>
    <row r="32" spans="1:10" s="12" customFormat="1" x14ac:dyDescent="0.25">
      <c r="A32" s="92"/>
      <c r="B32" s="92"/>
      <c r="C32" s="92"/>
      <c r="D32" s="92"/>
      <c r="E32" s="85"/>
      <c r="F32" s="85"/>
      <c r="G32" s="85"/>
      <c r="H32" s="85"/>
      <c r="I32" s="85"/>
      <c r="J32" s="85"/>
    </row>
    <row r="33" spans="1:10" s="12" customFormat="1" x14ac:dyDescent="0.25">
      <c r="A33" s="89" t="s">
        <v>403</v>
      </c>
      <c r="B33" s="85"/>
      <c r="C33" s="85"/>
      <c r="D33" s="85"/>
      <c r="E33" s="85"/>
      <c r="F33" s="85"/>
      <c r="G33" s="85"/>
      <c r="H33" s="85"/>
      <c r="I33" s="85"/>
      <c r="J33" s="85"/>
    </row>
    <row r="34" spans="1:10" s="12" customFormat="1" ht="18" x14ac:dyDescent="0.35">
      <c r="A34" s="93" t="s">
        <v>388</v>
      </c>
      <c r="B34" s="93"/>
      <c r="C34" s="86" t="s">
        <v>389</v>
      </c>
      <c r="D34" s="86" t="s">
        <v>390</v>
      </c>
      <c r="E34" s="85"/>
      <c r="F34" s="85"/>
      <c r="G34" s="50" t="s">
        <v>325</v>
      </c>
      <c r="H34" s="94"/>
      <c r="I34" s="49"/>
      <c r="J34" s="85"/>
    </row>
    <row r="35" spans="1:10" s="12" customFormat="1" ht="16.5" x14ac:dyDescent="0.3">
      <c r="A35" s="85"/>
      <c r="B35" s="85"/>
      <c r="C35" s="86"/>
      <c r="D35" s="86"/>
      <c r="E35" s="85"/>
      <c r="F35" s="85"/>
      <c r="G35" s="50" t="s">
        <v>337</v>
      </c>
      <c r="H35" s="50"/>
      <c r="I35" s="49"/>
      <c r="J35" s="85"/>
    </row>
    <row r="36" spans="1:10" s="12" customFormat="1" x14ac:dyDescent="0.25">
      <c r="A36" s="85"/>
      <c r="B36" s="85"/>
      <c r="C36" s="85"/>
      <c r="D36" s="85"/>
      <c r="E36" s="85"/>
      <c r="F36" s="85"/>
      <c r="G36" s="50"/>
      <c r="H36" s="50"/>
      <c r="I36" s="50"/>
      <c r="J36" s="85"/>
    </row>
    <row r="37" spans="1:10" s="12" customFormat="1" x14ac:dyDescent="0.25">
      <c r="A37" s="87" t="s">
        <v>391</v>
      </c>
      <c r="B37" s="87"/>
      <c r="C37" s="87">
        <v>351.08100000000002</v>
      </c>
      <c r="D37" s="87">
        <v>80.52</v>
      </c>
      <c r="E37" s="85"/>
      <c r="F37" s="85"/>
      <c r="G37" s="51">
        <v>1832.05</v>
      </c>
      <c r="H37" s="97"/>
      <c r="I37" s="49" t="s">
        <v>326</v>
      </c>
      <c r="J37" s="85"/>
    </row>
    <row r="38" spans="1:10" s="12" customFormat="1" x14ac:dyDescent="0.25">
      <c r="A38" s="87" t="s">
        <v>392</v>
      </c>
      <c r="B38" s="87"/>
      <c r="C38" s="87">
        <v>345.95400000000001</v>
      </c>
      <c r="D38" s="87">
        <v>80.269000000000005</v>
      </c>
      <c r="E38" s="85"/>
      <c r="F38" s="85"/>
      <c r="G38" s="51">
        <v>1828.78</v>
      </c>
      <c r="H38" s="97"/>
      <c r="I38" s="49" t="s">
        <v>327</v>
      </c>
      <c r="J38" s="85"/>
    </row>
    <row r="39" spans="1:10" s="12" customFormat="1" x14ac:dyDescent="0.25">
      <c r="A39" s="87" t="s">
        <v>393</v>
      </c>
      <c r="B39" s="87"/>
      <c r="C39" s="87">
        <v>345.95800000000003</v>
      </c>
      <c r="D39" s="87">
        <v>81.55</v>
      </c>
      <c r="E39" s="85"/>
      <c r="F39" s="85"/>
      <c r="G39" s="51">
        <v>1836.34</v>
      </c>
      <c r="H39" s="97"/>
      <c r="I39" s="49" t="s">
        <v>328</v>
      </c>
      <c r="J39" s="85"/>
    </row>
    <row r="40" spans="1:10" s="12" customFormat="1" x14ac:dyDescent="0.25">
      <c r="A40" s="87" t="s">
        <v>394</v>
      </c>
      <c r="B40" s="87"/>
      <c r="C40" s="87">
        <v>334.67</v>
      </c>
      <c r="D40" s="87">
        <v>79.578000000000003</v>
      </c>
      <c r="E40" s="85"/>
      <c r="F40" s="85"/>
      <c r="G40" s="51">
        <v>1824.28</v>
      </c>
      <c r="H40" s="97"/>
      <c r="I40" s="49" t="s">
        <v>329</v>
      </c>
      <c r="J40" s="85"/>
    </row>
    <row r="41" spans="1:10" s="12" customFormat="1" x14ac:dyDescent="0.25">
      <c r="A41" s="87" t="s">
        <v>395</v>
      </c>
      <c r="B41" s="87"/>
      <c r="C41" s="87">
        <v>368.428</v>
      </c>
      <c r="D41" s="87">
        <v>81.701999999999998</v>
      </c>
      <c r="E41" s="85"/>
      <c r="F41" s="85"/>
      <c r="G41" s="51">
        <v>1839.26</v>
      </c>
      <c r="H41" s="97"/>
      <c r="I41" s="49" t="s">
        <v>330</v>
      </c>
      <c r="J41" s="85"/>
    </row>
    <row r="42" spans="1:10" s="12" customFormat="1" x14ac:dyDescent="0.25">
      <c r="A42" s="87" t="s">
        <v>396</v>
      </c>
      <c r="B42" s="87"/>
      <c r="C42" s="87">
        <v>377.42</v>
      </c>
      <c r="D42" s="87">
        <v>86.298000000000002</v>
      </c>
      <c r="E42" s="85"/>
      <c r="F42" s="85"/>
      <c r="G42" s="51">
        <v>1833.29</v>
      </c>
      <c r="H42" s="97"/>
      <c r="I42" s="49" t="s">
        <v>331</v>
      </c>
      <c r="J42" s="85"/>
    </row>
    <row r="43" spans="1:10" s="12" customFormat="1" x14ac:dyDescent="0.25">
      <c r="A43" s="87" t="s">
        <v>397</v>
      </c>
      <c r="B43" s="87"/>
      <c r="C43" s="87">
        <v>349.97800000000001</v>
      </c>
      <c r="D43" s="87">
        <v>80.677999999999997</v>
      </c>
      <c r="E43" s="85"/>
      <c r="F43" s="85"/>
      <c r="G43" s="51">
        <v>1830.05</v>
      </c>
      <c r="H43" s="97"/>
      <c r="I43" s="49" t="s">
        <v>332</v>
      </c>
      <c r="J43" s="85"/>
    </row>
    <row r="44" spans="1:10" s="12" customFormat="1" x14ac:dyDescent="0.25">
      <c r="A44" s="87" t="s">
        <v>398</v>
      </c>
      <c r="B44" s="87"/>
      <c r="C44" s="87">
        <v>336.392</v>
      </c>
      <c r="D44" s="87">
        <v>79.561000000000007</v>
      </c>
      <c r="E44" s="85"/>
      <c r="F44" s="85"/>
      <c r="G44" s="51">
        <v>1793.39</v>
      </c>
      <c r="H44" s="97"/>
      <c r="I44" s="49" t="s">
        <v>333</v>
      </c>
      <c r="J44" s="85"/>
    </row>
    <row r="45" spans="1:10" s="12" customFormat="1" x14ac:dyDescent="0.25">
      <c r="A45" s="87" t="s">
        <v>399</v>
      </c>
      <c r="B45" s="87"/>
      <c r="C45" s="87">
        <v>341.66899999999998</v>
      </c>
      <c r="D45" s="87">
        <v>80.350999999999999</v>
      </c>
      <c r="E45" s="85"/>
      <c r="F45" s="85"/>
      <c r="G45" s="51">
        <v>1838.65</v>
      </c>
      <c r="H45" s="97"/>
      <c r="I45" s="49" t="s">
        <v>334</v>
      </c>
      <c r="J45" s="85"/>
    </row>
    <row r="46" spans="1:10" s="12" customFormat="1" x14ac:dyDescent="0.25">
      <c r="A46" s="87" t="s">
        <v>400</v>
      </c>
      <c r="B46" s="87"/>
      <c r="C46" s="87">
        <v>340.88200000000001</v>
      </c>
      <c r="D46" s="87">
        <v>78.867000000000004</v>
      </c>
      <c r="E46" s="85"/>
      <c r="F46" s="85"/>
      <c r="G46" s="52">
        <v>1828.62</v>
      </c>
      <c r="H46" s="94"/>
      <c r="I46" s="50" t="s">
        <v>335</v>
      </c>
      <c r="J46" s="85"/>
    </row>
    <row r="47" spans="1:10" s="12" customFormat="1" x14ac:dyDescent="0.25">
      <c r="A47" s="87" t="s">
        <v>401</v>
      </c>
      <c r="B47" s="87"/>
      <c r="C47" s="87">
        <v>337.185</v>
      </c>
      <c r="D47" s="87">
        <v>79.293000000000006</v>
      </c>
      <c r="E47" s="85"/>
      <c r="F47" s="85"/>
      <c r="G47" s="105" t="s">
        <v>336</v>
      </c>
      <c r="H47" s="105"/>
      <c r="I47" s="105"/>
      <c r="J47" s="85"/>
    </row>
    <row r="48" spans="1:10" s="12" customFormat="1" x14ac:dyDescent="0.25">
      <c r="A48" s="87"/>
      <c r="B48" s="87"/>
      <c r="C48" s="87"/>
      <c r="D48" s="87"/>
      <c r="E48" s="85"/>
      <c r="F48" s="85"/>
      <c r="G48" s="85"/>
      <c r="H48" s="85"/>
      <c r="I48" s="85"/>
      <c r="J48" s="85"/>
    </row>
    <row r="49" spans="1:10" s="12" customFormat="1" x14ac:dyDescent="0.25">
      <c r="A49" s="89" t="s">
        <v>402</v>
      </c>
      <c r="B49" s="89"/>
      <c r="C49" s="89">
        <v>351.31099999999998</v>
      </c>
      <c r="D49" s="89">
        <v>81.397000000000006</v>
      </c>
      <c r="E49" s="85"/>
      <c r="F49" s="85"/>
      <c r="G49" s="87"/>
      <c r="H49" s="85"/>
      <c r="I49" s="85"/>
      <c r="J49" s="85"/>
    </row>
  </sheetData>
  <mergeCells count="2">
    <mergeCell ref="G30:I30"/>
    <mergeCell ref="G47:I47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A1:E5"/>
  <sheetViews>
    <sheetView zoomScale="110" zoomScaleNormal="110" workbookViewId="0">
      <selection sqref="A1:XFD1048576"/>
    </sheetView>
  </sheetViews>
  <sheetFormatPr defaultColWidth="8.5703125" defaultRowHeight="12.75" x14ac:dyDescent="0.2"/>
  <cols>
    <col min="1" max="1" width="34.5703125" style="10" customWidth="1"/>
    <col min="2" max="5" width="12" style="10" customWidth="1"/>
    <col min="6" max="16384" width="8.5703125" style="10"/>
  </cols>
  <sheetData>
    <row r="1" spans="1:5" x14ac:dyDescent="0.2">
      <c r="A1" s="69" t="s">
        <v>357</v>
      </c>
      <c r="B1" s="70">
        <v>2005</v>
      </c>
      <c r="C1" s="98">
        <v>2020</v>
      </c>
      <c r="D1" s="70">
        <v>2035</v>
      </c>
      <c r="E1" s="98">
        <v>2050</v>
      </c>
    </row>
    <row r="2" spans="1:5" x14ac:dyDescent="0.2">
      <c r="A2" s="71" t="s">
        <v>338</v>
      </c>
      <c r="B2" s="72">
        <v>6978983</v>
      </c>
      <c r="C2" s="99">
        <v>7937894</v>
      </c>
      <c r="D2" s="72">
        <v>8524962</v>
      </c>
      <c r="E2" s="99">
        <v>10367651</v>
      </c>
    </row>
    <row r="3" spans="1:5" x14ac:dyDescent="0.2">
      <c r="A3" s="10" t="s">
        <v>339</v>
      </c>
      <c r="B3" s="72">
        <v>61020</v>
      </c>
      <c r="C3" s="99"/>
      <c r="D3" s="72"/>
      <c r="E3" s="99"/>
    </row>
    <row r="4" spans="1:5" x14ac:dyDescent="0.2">
      <c r="B4" s="10" t="s">
        <v>404</v>
      </c>
      <c r="C4" s="11" t="s">
        <v>340</v>
      </c>
      <c r="D4" s="10" t="s">
        <v>405</v>
      </c>
      <c r="E4" s="11" t="s">
        <v>341</v>
      </c>
    </row>
    <row r="5" spans="1:5" x14ac:dyDescent="0.2">
      <c r="B5" s="100" t="s">
        <v>406</v>
      </c>
      <c r="D5" s="100" t="s">
        <v>365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9569-6F02-499C-B85C-D409FFD3D6D5}">
  <dimension ref="A1:BE2"/>
  <sheetViews>
    <sheetView tabSelected="1" workbookViewId="0">
      <selection activeCell="E11" sqref="E11"/>
    </sheetView>
  </sheetViews>
  <sheetFormatPr defaultRowHeight="15" x14ac:dyDescent="0.25"/>
  <sheetData>
    <row r="1" spans="1:57" x14ac:dyDescent="0.25">
      <c r="A1" s="1" t="s">
        <v>465</v>
      </c>
      <c r="B1" t="s">
        <v>466</v>
      </c>
      <c r="C1" t="s">
        <v>466</v>
      </c>
      <c r="D1" t="s">
        <v>466</v>
      </c>
      <c r="E1" t="s">
        <v>466</v>
      </c>
      <c r="F1" t="s">
        <v>466</v>
      </c>
      <c r="G1" t="s">
        <v>466</v>
      </c>
      <c r="H1" t="s">
        <v>466</v>
      </c>
      <c r="I1" t="s">
        <v>466</v>
      </c>
      <c r="J1" t="s">
        <v>466</v>
      </c>
      <c r="K1" t="s">
        <v>466</v>
      </c>
      <c r="L1" t="s">
        <v>466</v>
      </c>
      <c r="M1" t="s">
        <v>466</v>
      </c>
      <c r="N1" t="s">
        <v>466</v>
      </c>
      <c r="O1" t="s">
        <v>466</v>
      </c>
      <c r="P1" t="s">
        <v>466</v>
      </c>
      <c r="Q1" t="s">
        <v>466</v>
      </c>
      <c r="R1" t="s">
        <v>466</v>
      </c>
      <c r="S1" t="s">
        <v>466</v>
      </c>
      <c r="T1" t="s">
        <v>466</v>
      </c>
      <c r="U1" t="s">
        <v>466</v>
      </c>
      <c r="V1" t="s">
        <v>466</v>
      </c>
      <c r="W1" t="s">
        <v>466</v>
      </c>
      <c r="X1" t="s">
        <v>466</v>
      </c>
    </row>
    <row r="2" spans="1:57" x14ac:dyDescent="0.25">
      <c r="A2" t="s">
        <v>463</v>
      </c>
      <c r="B2" t="s">
        <v>464</v>
      </c>
      <c r="C2" t="s">
        <v>408</v>
      </c>
      <c r="D2" t="s">
        <v>409</v>
      </c>
      <c r="E2" t="s">
        <v>410</v>
      </c>
      <c r="F2" t="s">
        <v>411</v>
      </c>
      <c r="G2" t="s">
        <v>412</v>
      </c>
      <c r="H2" t="s">
        <v>413</v>
      </c>
      <c r="I2" t="s">
        <v>414</v>
      </c>
      <c r="J2" t="s">
        <v>415</v>
      </c>
      <c r="K2" t="s">
        <v>416</v>
      </c>
      <c r="L2" t="s">
        <v>417</v>
      </c>
      <c r="M2" t="s">
        <v>418</v>
      </c>
      <c r="N2" t="s">
        <v>419</v>
      </c>
      <c r="O2" t="s">
        <v>420</v>
      </c>
      <c r="P2" t="s">
        <v>421</v>
      </c>
      <c r="Q2" t="s">
        <v>422</v>
      </c>
      <c r="R2" t="s">
        <v>423</v>
      </c>
      <c r="S2" t="s">
        <v>424</v>
      </c>
      <c r="T2" t="s">
        <v>425</v>
      </c>
      <c r="U2" t="s">
        <v>426</v>
      </c>
      <c r="V2" t="s">
        <v>427</v>
      </c>
      <c r="W2" t="s">
        <v>428</v>
      </c>
      <c r="X2" t="s">
        <v>429</v>
      </c>
      <c r="Y2" t="s">
        <v>430</v>
      </c>
      <c r="Z2" t="s">
        <v>431</v>
      </c>
      <c r="AA2" t="s">
        <v>432</v>
      </c>
      <c r="AB2" t="s">
        <v>433</v>
      </c>
      <c r="AC2" t="s">
        <v>434</v>
      </c>
      <c r="AD2" t="s">
        <v>435</v>
      </c>
      <c r="AE2" t="s">
        <v>436</v>
      </c>
      <c r="AF2" t="s">
        <v>437</v>
      </c>
      <c r="AG2" t="s">
        <v>438</v>
      </c>
      <c r="AH2" t="s">
        <v>439</v>
      </c>
      <c r="AI2" t="s">
        <v>440</v>
      </c>
      <c r="AJ2" t="s">
        <v>441</v>
      </c>
      <c r="AK2" t="s">
        <v>442</v>
      </c>
      <c r="AL2" t="s">
        <v>443</v>
      </c>
      <c r="AM2" t="s">
        <v>444</v>
      </c>
      <c r="AN2" t="s">
        <v>445</v>
      </c>
      <c r="AO2" t="s">
        <v>446</v>
      </c>
      <c r="AP2" t="s">
        <v>447</v>
      </c>
      <c r="AQ2" t="s">
        <v>448</v>
      </c>
      <c r="AR2" t="s">
        <v>449</v>
      </c>
      <c r="AS2" t="s">
        <v>450</v>
      </c>
      <c r="AT2" t="s">
        <v>451</v>
      </c>
      <c r="AU2" t="s">
        <v>452</v>
      </c>
      <c r="AV2" t="s">
        <v>453</v>
      </c>
      <c r="AW2" t="s">
        <v>454</v>
      </c>
      <c r="AX2" t="s">
        <v>455</v>
      </c>
      <c r="AY2" t="s">
        <v>456</v>
      </c>
      <c r="AZ2" t="s">
        <v>457</v>
      </c>
      <c r="BA2" t="s">
        <v>458</v>
      </c>
      <c r="BB2" t="s">
        <v>459</v>
      </c>
      <c r="BC2" t="s">
        <v>460</v>
      </c>
      <c r="BD2" t="s">
        <v>461</v>
      </c>
      <c r="BE2" t="s">
        <v>462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C37B68B1C69A469E5D66E2FC3EA19E" ma:contentTypeVersion="5" ma:contentTypeDescription="Create a new document." ma:contentTypeScope="" ma:versionID="a4d30b2d609a1b4a29d21647ed2b9596">
  <xsd:schema xmlns:xsd="http://www.w3.org/2001/XMLSchema" xmlns:xs="http://www.w3.org/2001/XMLSchema" xmlns:p="http://schemas.microsoft.com/office/2006/metadata/properties" xmlns:ns2="e81f6177-841f-4ee6-ad02-47046d02c0f1" xmlns:ns3="b7ece6a9-67e0-4ef2-94c7-230e207357cb" targetNamespace="http://schemas.microsoft.com/office/2006/metadata/properties" ma:root="true" ma:fieldsID="978a7480e448bc68efcd1d0779e00d7b" ns2:_="" ns3:_="">
    <xsd:import namespace="e81f6177-841f-4ee6-ad02-47046d02c0f1"/>
    <xsd:import namespace="b7ece6a9-67e0-4ef2-94c7-230e20735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f6177-841f-4ee6-ad02-47046d02c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ce6a9-67e0-4ef2-94c7-230e20735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16F1CC-EA3D-4A0E-A183-226083F84B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0D9E6E-788B-450F-A69E-E349299357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B3969-02D0-4BA5-899F-6D0360862F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1f6177-841f-4ee6-ad02-47046d02c0f1"/>
    <ds:schemaRef ds:uri="b7ece6a9-67e0-4ef2-94c7-230e20735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Sheet</vt:lpstr>
      <vt:lpstr>Research</vt:lpstr>
      <vt:lpstr>Model Data</vt:lpstr>
      <vt:lpstr>Emission Factors</vt:lpstr>
      <vt:lpstr>SB 375 Calcs</vt:lpstr>
      <vt:lpstr>Output</vt:lpstr>
    </vt:vector>
  </TitlesOfParts>
  <Manager/>
  <Company>ICFI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Dix, Brenda</dc:creator>
  <cp:keywords/>
  <dc:description/>
  <cp:lastModifiedBy>Crowley, Duncan</cp:lastModifiedBy>
  <cp:revision/>
  <dcterms:created xsi:type="dcterms:W3CDTF">2017-01-29T17:35:00Z</dcterms:created>
  <dcterms:modified xsi:type="dcterms:W3CDTF">2024-07-09T17:11:59Z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0x010100636D340073D92D4190D7790942D4EE51</vt:lpwstr>
  </property>
</Properties>
</file>