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61406\Box\ICF PBA50+ Off-Model_EXT shared\Task 3 Methodology Memos and Tools\Revised Tools 7-9\"/>
    </mc:Choice>
  </mc:AlternateContent>
  <xr:revisionPtr revIDLastSave="0" documentId="13_ncr:1_{1437C4E0-B778-48A2-869D-A93671703444}" xr6:coauthVersionLast="47" xr6:coauthVersionMax="47" xr10:uidLastSave="{00000000-0000-0000-0000-000000000000}"/>
  <bookViews>
    <workbookView xWindow="-120" yWindow="-120" windowWidth="29040" windowHeight="15720" tabRatio="647" xr2:uid="{00000000-000D-0000-FFFF-FFFF00000000}"/>
  </bookViews>
  <sheets>
    <sheet name="Main sheet" sheetId="3" r:id="rId1"/>
    <sheet name="Calculations" sheetId="12" r:id="rId2"/>
    <sheet name="Model Data" sheetId="11" r:id="rId3"/>
    <sheet name="Emission Factors" sheetId="10" r:id="rId4"/>
    <sheet name="SB 375 calcs" sheetId="9" r:id="rId5"/>
  </sheets>
  <definedNames>
    <definedName name="runA">'Emission Factors'!$B$6</definedName>
    <definedName name="runB">'Emission Factors'!$C$6</definedName>
    <definedName name="runC">'Emission Factors'!$D$6</definedName>
    <definedName name="tripA">'Emission Factors'!$B$10</definedName>
    <definedName name="tripB">'Emission Factors'!$C$10</definedName>
    <definedName name="tripC">'Emission Factors'!$D$10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3" l="1"/>
  <c r="B35" i="3"/>
  <c r="B7" i="3"/>
  <c r="B16" i="3" l="1"/>
  <c r="B19" i="3" s="1"/>
  <c r="B4" i="12"/>
  <c r="B5" i="12"/>
  <c r="B6" i="12"/>
  <c r="B7" i="12"/>
  <c r="B3" i="12"/>
  <c r="B10" i="3"/>
  <c r="B13" i="3"/>
  <c r="B10" i="12" l="1"/>
  <c r="B30" i="12"/>
  <c r="B9" i="12"/>
  <c r="B31" i="12"/>
  <c r="B24" i="12"/>
  <c r="B28" i="12"/>
  <c r="B23" i="12"/>
  <c r="B8" i="12"/>
  <c r="B22" i="12"/>
  <c r="B12" i="12"/>
  <c r="B11" i="12"/>
  <c r="B29" i="12"/>
  <c r="B21" i="12"/>
  <c r="B20" i="12"/>
  <c r="B19" i="12"/>
  <c r="B26" i="12"/>
  <c r="B27" i="12"/>
  <c r="B33" i="12"/>
  <c r="B25" i="12"/>
  <c r="B32" i="12"/>
  <c r="C6" i="12"/>
  <c r="C7" i="12" s="1"/>
  <c r="C8" i="12" s="1"/>
  <c r="B13" i="12"/>
  <c r="C5" i="12"/>
  <c r="B18" i="12"/>
  <c r="C4" i="12"/>
  <c r="B17" i="12"/>
  <c r="B16" i="12"/>
  <c r="B15" i="12"/>
  <c r="B14" i="12"/>
  <c r="E13" i="10"/>
  <c r="D13" i="10"/>
  <c r="C13" i="10"/>
  <c r="E12" i="10"/>
  <c r="D12" i="10"/>
  <c r="C12" i="10"/>
  <c r="E11" i="10"/>
  <c r="C11" i="10"/>
  <c r="B11" i="10"/>
  <c r="B14" i="10" s="1"/>
  <c r="E9" i="10"/>
  <c r="D9" i="10"/>
  <c r="C9" i="10"/>
  <c r="E8" i="10"/>
  <c r="D8" i="10"/>
  <c r="C8" i="10"/>
  <c r="E7" i="10"/>
  <c r="D7" i="10"/>
  <c r="C7" i="10"/>
  <c r="B7" i="10"/>
  <c r="B10" i="10" s="1"/>
  <c r="B6" i="10"/>
  <c r="E5" i="10"/>
  <c r="D5" i="10"/>
  <c r="C5" i="10"/>
  <c r="E4" i="10"/>
  <c r="D4" i="10"/>
  <c r="C4" i="10"/>
  <c r="E3" i="10"/>
  <c r="D3" i="10"/>
  <c r="C3" i="10"/>
  <c r="B3" i="10"/>
  <c r="C9" i="12" l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D24" i="3" s="1"/>
  <c r="D25" i="3" s="1"/>
  <c r="D26" i="3" s="1"/>
  <c r="B24" i="3"/>
  <c r="B26" i="3" s="1"/>
  <c r="D10" i="10"/>
  <c r="E10" i="10"/>
  <c r="D6" i="10"/>
  <c r="E6" i="10"/>
  <c r="C6" i="10"/>
  <c r="C14" i="10"/>
  <c r="D14" i="10"/>
  <c r="C10" i="10"/>
  <c r="E14" i="10"/>
  <c r="C24" i="3" l="1"/>
  <c r="C25" i="3" s="1"/>
  <c r="C2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Choe</author>
  </authors>
  <commentList>
    <comment ref="D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James Choe:</t>
        </r>
        <r>
          <rPr>
            <sz val="9"/>
            <color indexed="81"/>
            <rFont val="Tahoma"/>
            <family val="2"/>
          </rPr>
          <t xml:space="preserve">
Copied from PBA2040 calculator based on
EMFAC2007 V2.3 Nov 1 2006 ** WIS Enabled **</t>
        </r>
      </text>
    </comment>
  </commentList>
</comments>
</file>

<file path=xl/sharedStrings.xml><?xml version="1.0" encoding="utf-8"?>
<sst xmlns="http://schemas.openxmlformats.org/spreadsheetml/2006/main" count="938" uniqueCount="246">
  <si>
    <t>Inputs</t>
  </si>
  <si>
    <t>Variable</t>
  </si>
  <si>
    <t>Value</t>
  </si>
  <si>
    <t>Source/Notes</t>
  </si>
  <si>
    <t>Final Blueprint</t>
  </si>
  <si>
    <t>FBP_Plus_24</t>
  </si>
  <si>
    <t>FBP_PlusCrossing_24</t>
  </si>
  <si>
    <t>total_population</t>
  </si>
  <si>
    <t>total_employment</t>
  </si>
  <si>
    <t>Results</t>
  </si>
  <si>
    <t>Total daily VMT reductions</t>
  </si>
  <si>
    <t>Total daily GHG reductions (tons)</t>
  </si>
  <si>
    <t>Per capita GHG reductions</t>
  </si>
  <si>
    <t>San Francisco</t>
  </si>
  <si>
    <t>index</t>
  </si>
  <si>
    <t>year</t>
  </si>
  <si>
    <t>category</t>
  </si>
  <si>
    <t>directory</t>
  </si>
  <si>
    <t>variable</t>
  </si>
  <si>
    <t>value</t>
  </si>
  <si>
    <t>Output by C:\Users\lzorn\Documents\travel-model-one-v05\utilities\PBA40\emissions\Off Model Calculators\Bikeshare.R on Fri Feb 17 15:50:12 2017</t>
  </si>
  <si>
    <t>2005-Past year-total_employment</t>
  </si>
  <si>
    <t>Past year</t>
  </si>
  <si>
    <t>2005_05_003</t>
  </si>
  <si>
    <t>2005-Past year-total_population</t>
  </si>
  <si>
    <t>2010-Past year-total_employment</t>
  </si>
  <si>
    <t>2010_06_003</t>
  </si>
  <si>
    <t>2010-Past year-total_population</t>
  </si>
  <si>
    <t>2015-Past year-total_employment</t>
  </si>
  <si>
    <t>2015_06_002</t>
  </si>
  <si>
    <t>2015-Past year-total_population</t>
  </si>
  <si>
    <t>2020-Big Cities-total_employment</t>
  </si>
  <si>
    <t>Big Cities</t>
  </si>
  <si>
    <t>2020_06_693</t>
  </si>
  <si>
    <t>2020-Big Cities-total_population</t>
  </si>
  <si>
    <t>2020-EEJ-total_employment</t>
  </si>
  <si>
    <t>EEJ</t>
  </si>
  <si>
    <t>2020_06_695</t>
  </si>
  <si>
    <t>2020-EEJ-total_population</t>
  </si>
  <si>
    <t>2020-Main Streets-total_employment</t>
  </si>
  <si>
    <t>Main Streets</t>
  </si>
  <si>
    <t>2020_06_691</t>
  </si>
  <si>
    <t>2020-Main Streets-total_population</t>
  </si>
  <si>
    <t>2020-No Project-total_employment</t>
  </si>
  <si>
    <t>No Project</t>
  </si>
  <si>
    <t>2020_06_690</t>
  </si>
  <si>
    <t>2020-No Project-total_population</t>
  </si>
  <si>
    <t>2020-Proposed Plan-total_employment</t>
  </si>
  <si>
    <t>Proposed Plan</t>
  </si>
  <si>
    <t>2020_06_694</t>
  </si>
  <si>
    <t>2020-Proposed Plan-total_population</t>
  </si>
  <si>
    <t>2035-Big Cities-total_employment</t>
  </si>
  <si>
    <t>2035_06_693</t>
  </si>
  <si>
    <t>2035-Big Cities-total_population</t>
  </si>
  <si>
    <t>2035-EEJ-total_employment</t>
  </si>
  <si>
    <t>2035_06_696</t>
  </si>
  <si>
    <t>2035-EEJ-total_population</t>
  </si>
  <si>
    <t>2035-Main Streets-total_employment</t>
  </si>
  <si>
    <t>2035_06_691</t>
  </si>
  <si>
    <t>2035-Main Streets-total_population</t>
  </si>
  <si>
    <t>2035-No Project-total_employment</t>
  </si>
  <si>
    <t>2035_06_690</t>
  </si>
  <si>
    <t>2035-No Project-total_population</t>
  </si>
  <si>
    <t>2035-Proposed Plan-total_employment</t>
  </si>
  <si>
    <t>2035_06_694</t>
  </si>
  <si>
    <t>2035-Proposed Plan-total_population</t>
  </si>
  <si>
    <t>2040-Big Cities-total_employment</t>
  </si>
  <si>
    <t>2040_06_693</t>
  </si>
  <si>
    <t>2040-Big Cities-total_population</t>
  </si>
  <si>
    <t>2040-EEJ-total_employment</t>
  </si>
  <si>
    <t>2040_06_696</t>
  </si>
  <si>
    <t>2040-EEJ-total_population</t>
  </si>
  <si>
    <t>2040-Main Streets-total_employment</t>
  </si>
  <si>
    <t>2040_06_691</t>
  </si>
  <si>
    <t>2040-Main Streets-total_population</t>
  </si>
  <si>
    <t>2040-No Project-total_employment</t>
  </si>
  <si>
    <t>2040_06_690</t>
  </si>
  <si>
    <t>2040-No Project-total_population</t>
  </si>
  <si>
    <t>2040-Proposed Plan-total_employment</t>
  </si>
  <si>
    <t>2040_06_694</t>
  </si>
  <si>
    <t>2040-Proposed Plan-total_population</t>
  </si>
  <si>
    <t>Output by X:/travel-model-one-master/utilities/RTP/Emissions/Off Model Calculators/BikeShare.R on Tue Mar 30 16:48:06 2021</t>
  </si>
  <si>
    <t>2005-IP-total_employment</t>
  </si>
  <si>
    <t>IP</t>
  </si>
  <si>
    <t>2005_TM152_IPA_03</t>
  </si>
  <si>
    <t>2005-IP-total_population</t>
  </si>
  <si>
    <t>2015-IP-total_employment</t>
  </si>
  <si>
    <t>2015_TM152_IPA_16</t>
  </si>
  <si>
    <t>2015-IP-total_population</t>
  </si>
  <si>
    <t>2020_TM152_FBP_NoProject_16</t>
  </si>
  <si>
    <t>2025-No Project-total_employment</t>
  </si>
  <si>
    <t>2025_TM152_FBP_NoProject_21</t>
  </si>
  <si>
    <t>2025-No Project-total_population</t>
  </si>
  <si>
    <t>2025-Plus-total_employment</t>
  </si>
  <si>
    <t>Plus</t>
  </si>
  <si>
    <t>2025_TM152_FBP_Plus_21</t>
  </si>
  <si>
    <t>2025-Plus-total_population</t>
  </si>
  <si>
    <t>2030-No Project-total_employment</t>
  </si>
  <si>
    <t>2030_TM152_FBP_NoProject_21</t>
  </si>
  <si>
    <t>2030-No Project-total_population</t>
  </si>
  <si>
    <t>2030-Plus-total_employment</t>
  </si>
  <si>
    <t>2030_TM152_FBP_Plus_21</t>
  </si>
  <si>
    <t>2030-Plus-total_population</t>
  </si>
  <si>
    <t>2035-Alt1-total_employment</t>
  </si>
  <si>
    <t>Alt1</t>
  </si>
  <si>
    <t>2035_TM152_EIR_Alt1_03</t>
  </si>
  <si>
    <t>2035-Alt1-total_population</t>
  </si>
  <si>
    <t>2035-Alt2-total_employment</t>
  </si>
  <si>
    <t>Alt2</t>
  </si>
  <si>
    <t>2035_TM152_EIR_Alt2_02</t>
  </si>
  <si>
    <t>2035-Alt2-total_population</t>
  </si>
  <si>
    <t>2035-IP-total_employment</t>
  </si>
  <si>
    <t>2035_TM152_IPA_03</t>
  </si>
  <si>
    <t>2035-IP-total_population</t>
  </si>
  <si>
    <t>2035_TM152_FBP_NoProject_15</t>
  </si>
  <si>
    <t>2035_TM152_FBP_NoProject_22</t>
  </si>
  <si>
    <t>2035-Plus-total_employment</t>
  </si>
  <si>
    <t>2035_TM152_DBP_Plus_08</t>
  </si>
  <si>
    <t>2035_TM152_FBP_Plus_15</t>
  </si>
  <si>
    <t>2035_TM152_FBP_Plus_20</t>
  </si>
  <si>
    <t>2035-Plus-total_population</t>
  </si>
  <si>
    <t>2040_TM152_FBP_NoProject_20</t>
  </si>
  <si>
    <t>2040-Plus-total_employment</t>
  </si>
  <si>
    <t>2040_TM152_FBP_Plus_20</t>
  </si>
  <si>
    <t>2040-Plus-total_population</t>
  </si>
  <si>
    <t>2050-Alt1-total_employment</t>
  </si>
  <si>
    <t>2050_TM152_EIR_Alt1_03</t>
  </si>
  <si>
    <t>2050-Alt1-total_population</t>
  </si>
  <si>
    <t>2050-Alt2-total_employment</t>
  </si>
  <si>
    <t>2050_TM152_EIR_Alt2_02</t>
  </si>
  <si>
    <t>2050-Alt2-total_population</t>
  </si>
  <si>
    <t>2050-No Project-total_employment</t>
  </si>
  <si>
    <t>2050_TM152_FBP_NoProject_15</t>
  </si>
  <si>
    <t>2050_TM152_FBP_NoProject_22</t>
  </si>
  <si>
    <t>2050-No Project-total_population</t>
  </si>
  <si>
    <t>2050-Plus-total_employment</t>
  </si>
  <si>
    <t>2050_TM152_DBP_PlusCrossing_08</t>
  </si>
  <si>
    <t>2050_TM152_FBP_PlusCrossing_15b</t>
  </si>
  <si>
    <t>2050_TM152_FBP_PlusCrossing_21</t>
  </si>
  <si>
    <t>2050-Plus-total_population</t>
  </si>
  <si>
    <t>Output by X:/travel-model-one-master/utilities/RTP/Emissions/Off Model Calculators/BikeShare.R on Thu Aug 19 17:19:04 2021</t>
  </si>
  <si>
    <t>2015_TM152_IPA_17</t>
  </si>
  <si>
    <t>2025_TM152_FBP_NoProject_22</t>
  </si>
  <si>
    <t>2025_TM152_FBP_Plus_22</t>
  </si>
  <si>
    <t>2030_TM152_FBP_NoProject_22</t>
  </si>
  <si>
    <t>2030_TM152_FBP_Plus_23</t>
  </si>
  <si>
    <t>2035_TM152_EIR_Alt1_06</t>
  </si>
  <si>
    <t>2035_TM152_EIR_Alt2_04</t>
  </si>
  <si>
    <t>2035_TM152_IPA_04</t>
  </si>
  <si>
    <t>2035_TM152_FBP_NoProject_24</t>
  </si>
  <si>
    <t>2035_TM152_FBP_Plus_24</t>
  </si>
  <si>
    <t>2040_TM152_FBP_NoProject_21</t>
  </si>
  <si>
    <t>2040_TM152_FBP_Plus_24</t>
  </si>
  <si>
    <t>2050_TM152_EIR_Alt1_06</t>
  </si>
  <si>
    <t>2050_TM152_EIR_Alt2_05</t>
  </si>
  <si>
    <t>2050_TM152_FBP_NoProject_24</t>
  </si>
  <si>
    <t>2050_TM152_FBP_PlusCrossing_24</t>
  </si>
  <si>
    <t>Emission Factors</t>
  </si>
  <si>
    <t>EMFAC2014, v1.0.7</t>
  </si>
  <si>
    <t>Regional CO2 running EF (grams/mi)</t>
  </si>
  <si>
    <t>g/lb conversion</t>
  </si>
  <si>
    <t>lb/ton conversion</t>
  </si>
  <si>
    <t>Regional CO2 running EF (tons/mi)</t>
  </si>
  <si>
    <t>Regional CO2 tripend EF (grams/trip)</t>
  </si>
  <si>
    <t>Regional CO2 tripend EF (tons/trip)</t>
  </si>
  <si>
    <t>Regional Urban Bus CO2 exhaust EF (grams/mi)</t>
  </si>
  <si>
    <t>Regional Urban Bus CO2 exhaust EF (tons/mi)</t>
  </si>
  <si>
    <t>Year 2020</t>
  </si>
  <si>
    <t>Exhaust Emission Rates</t>
  </si>
  <si>
    <t>Season</t>
  </si>
  <si>
    <t>Summertime</t>
  </si>
  <si>
    <t>Annual</t>
  </si>
  <si>
    <t>Winterime</t>
  </si>
  <si>
    <t>Urban Buses</t>
  </si>
  <si>
    <t>County</t>
  </si>
  <si>
    <t>ROG</t>
  </si>
  <si>
    <t>NOx</t>
  </si>
  <si>
    <r>
      <rPr>
        <b/>
        <sz val="11"/>
        <rFont val="Arial"/>
        <family val="2"/>
      </rPr>
      <t>CO</t>
    </r>
    <r>
      <rPr>
        <b/>
        <vertAlign val="subscript"/>
        <sz val="11"/>
        <rFont val="Arial"/>
        <family val="2"/>
      </rPr>
      <t>2</t>
    </r>
  </si>
  <si>
    <r>
      <rPr>
        <b/>
        <sz val="11"/>
        <rFont val="Arial"/>
        <family val="2"/>
      </rPr>
      <t>No Controls CO</t>
    </r>
    <r>
      <rPr>
        <b/>
        <vertAlign val="subscript"/>
        <sz val="11"/>
        <rFont val="Arial"/>
        <family val="2"/>
      </rPr>
      <t>2</t>
    </r>
  </si>
  <si>
    <r>
      <t>PM</t>
    </r>
    <r>
      <rPr>
        <b/>
        <vertAlign val="subscript"/>
        <sz val="11"/>
        <rFont val="Arial"/>
        <family val="2"/>
      </rPr>
      <t>10</t>
    </r>
  </si>
  <si>
    <r>
      <t>PM</t>
    </r>
    <r>
      <rPr>
        <b/>
        <vertAlign val="subscript"/>
        <sz val="11"/>
        <rFont val="Arial"/>
        <family val="2"/>
      </rPr>
      <t>2.5</t>
    </r>
  </si>
  <si>
    <t>CO</t>
  </si>
  <si>
    <r>
      <t>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Exhaust Emission Rates</t>
    </r>
  </si>
  <si>
    <t>Alameda</t>
  </si>
  <si>
    <t>Contra Costa</t>
  </si>
  <si>
    <t>Marin</t>
  </si>
  <si>
    <t>Napa</t>
  </si>
  <si>
    <t>San Mateo</t>
  </si>
  <si>
    <t>Santa Clara</t>
  </si>
  <si>
    <t>Solano</t>
  </si>
  <si>
    <t>Sonoma</t>
  </si>
  <si>
    <t>Region</t>
  </si>
  <si>
    <t>in grams per mile</t>
  </si>
  <si>
    <t>Tripend Emission Rates</t>
  </si>
  <si>
    <t>in grams per trip</t>
  </si>
  <si>
    <t>Year 2035</t>
  </si>
  <si>
    <r>
      <t>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Exhaust Emisison Rates</t>
    </r>
  </si>
  <si>
    <t>Year 2040</t>
  </si>
  <si>
    <t>Year 2050</t>
  </si>
  <si>
    <t>Population</t>
  </si>
  <si>
    <t>Daily CO2 emissions (short tons)</t>
  </si>
  <si>
    <t>IPA_03</t>
  </si>
  <si>
    <t>NP_16</t>
  </si>
  <si>
    <t>FBP_20</t>
  </si>
  <si>
    <t>FBP_21</t>
  </si>
  <si>
    <t>Electric Bicycle Rebates &amp; Charging</t>
  </si>
  <si>
    <t>Number of e-bike purchases incentivized</t>
  </si>
  <si>
    <t>Total amount of funding</t>
  </si>
  <si>
    <t>Incentive amount</t>
  </si>
  <si>
    <t>Number of "incentive-caused" purchases</t>
  </si>
  <si>
    <t>Calculate number of e-bike purchases incentivized</t>
  </si>
  <si>
    <t>Calculate number of "incentive-caused" purchases</t>
  </si>
  <si>
    <t>Calculate short-term VMT reduction</t>
  </si>
  <si>
    <t>Calculate long-term VMT reduction</t>
  </si>
  <si>
    <t>Long-term VMT reduction</t>
  </si>
  <si>
    <t>Dis-use factor</t>
  </si>
  <si>
    <t>Fraction of incentives going to buyers who wouldn't have purchased without them</t>
  </si>
  <si>
    <t>MTC input</t>
  </si>
  <si>
    <t>Consultant assumption</t>
  </si>
  <si>
    <t>Estimate based on odometer readings after one year of ownership ​(Johnson, Fitch-Polse, &amp; Handy, 2023)​ </t>
  </si>
  <si>
    <t>Start year</t>
  </si>
  <si>
    <t>End year</t>
  </si>
  <si>
    <t>Year</t>
  </si>
  <si>
    <t>Incentivized Sales</t>
  </si>
  <si>
    <t>Long Term Ebikes</t>
  </si>
  <si>
    <t>Term of program</t>
  </si>
  <si>
    <t>Short-term VMT reduction (mi/day)</t>
  </si>
  <si>
    <t>(Johnson, Fitch-Polse, &amp; Handy, 2023)​ </t>
  </si>
  <si>
    <t>Outputs</t>
  </si>
  <si>
    <t>Car replacing VMT (miles per month per bike)</t>
  </si>
  <si>
    <t>Average of existing programs in Bay Area</t>
  </si>
  <si>
    <t>Name of Rebate Program</t>
  </si>
  <si>
    <t>Min. Incentive Amount</t>
  </si>
  <si>
    <t>Max. Incentive Amount</t>
  </si>
  <si>
    <t>511 Contra Costa</t>
  </si>
  <si>
    <t>CCTA Charge Up</t>
  </si>
  <si>
    <t>Restrictions</t>
  </si>
  <si>
    <t>Must be low income and live in certain zip codes</t>
  </si>
  <si>
    <t>Alameda Municipal Power</t>
  </si>
  <si>
    <t>For Alameda residents</t>
  </si>
  <si>
    <t>For Contra Costa County residents</t>
  </si>
  <si>
    <t>Silicon Valley Power</t>
  </si>
  <si>
    <t>Peninsula Clean Energy</t>
  </si>
  <si>
    <t>San Mateo residents, &lt;400% FPL</t>
  </si>
  <si>
    <t>Santa Clara county residents &amp; SVP customer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</si>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</sst>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00"/>
    <numFmt numFmtId="167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Arial"/>
      <family val="2"/>
    </font>
    <font>
      <b/>
      <i/>
      <sz val="1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vertAlign val="subscript"/>
      <sz val="1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2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0" fillId="0" borderId="0" xfId="0" applyFont="1"/>
    <xf numFmtId="3" fontId="3" fillId="0" borderId="0" xfId="1" applyNumberFormat="1" applyFont="1"/>
    <xf numFmtId="0" fontId="12" fillId="0" borderId="0" xfId="0" applyFont="1"/>
    <xf numFmtId="0" fontId="13" fillId="0" borderId="0" xfId="0" applyFont="1"/>
    <xf numFmtId="0" fontId="3" fillId="5" borderId="0" xfId="0" applyFont="1" applyFill="1"/>
    <xf numFmtId="0" fontId="5" fillId="5" borderId="0" xfId="0" applyFont="1" applyFill="1" applyAlignment="1">
      <alignment horizontal="center"/>
    </xf>
    <xf numFmtId="164" fontId="3" fillId="5" borderId="0" xfId="1" applyNumberFormat="1" applyFont="1" applyFill="1"/>
    <xf numFmtId="9" fontId="3" fillId="5" borderId="0" xfId="0" applyNumberFormat="1" applyFont="1" applyFill="1"/>
    <xf numFmtId="165" fontId="3" fillId="5" borderId="0" xfId="0" applyNumberFormat="1" applyFont="1" applyFill="1"/>
    <xf numFmtId="10" fontId="3" fillId="5" borderId="0" xfId="2" applyNumberFormat="1" applyFont="1" applyFill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3" fillId="0" borderId="5" xfId="1" applyNumberFormat="1" applyFont="1" applyFill="1" applyBorder="1"/>
    <xf numFmtId="0" fontId="16" fillId="8" borderId="0" xfId="0" applyFont="1" applyFill="1"/>
    <xf numFmtId="0" fontId="17" fillId="3" borderId="0" xfId="0" applyFont="1" applyFill="1" applyAlignment="1">
      <alignment horizontal="center"/>
    </xf>
    <xf numFmtId="0" fontId="15" fillId="9" borderId="0" xfId="0" applyFont="1" applyFill="1" applyAlignment="1">
      <alignment horizontal="left" vertical="center"/>
    </xf>
    <xf numFmtId="0" fontId="17" fillId="11" borderId="0" xfId="0" applyFont="1" applyFill="1" applyAlignment="1">
      <alignment horizontal="left"/>
    </xf>
    <xf numFmtId="2" fontId="0" fillId="0" borderId="0" xfId="0" applyNumberFormat="1"/>
    <xf numFmtId="4" fontId="0" fillId="0" borderId="0" xfId="0" applyNumberFormat="1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166" fontId="20" fillId="0" borderId="6" xfId="0" applyNumberFormat="1" applyFont="1" applyBorder="1"/>
    <xf numFmtId="2" fontId="20" fillId="0" borderId="6" xfId="0" applyNumberFormat="1" applyFont="1" applyBorder="1"/>
    <xf numFmtId="4" fontId="20" fillId="0" borderId="0" xfId="0" applyNumberFormat="1" applyFont="1"/>
    <xf numFmtId="166" fontId="20" fillId="0" borderId="7" xfId="0" applyNumberFormat="1" applyFont="1" applyBorder="1"/>
    <xf numFmtId="2" fontId="20" fillId="0" borderId="7" xfId="0" applyNumberFormat="1" applyFont="1" applyBorder="1"/>
    <xf numFmtId="166" fontId="22" fillId="0" borderId="5" xfId="0" applyNumberFormat="1" applyFont="1" applyBorder="1"/>
    <xf numFmtId="2" fontId="22" fillId="0" borderId="5" xfId="0" applyNumberFormat="1" applyFont="1" applyBorder="1"/>
    <xf numFmtId="4" fontId="22" fillId="0" borderId="0" xfId="0" applyNumberFormat="1" applyFont="1"/>
    <xf numFmtId="0" fontId="20" fillId="0" borderId="0" xfId="0" applyFont="1" applyAlignment="1">
      <alignment horizontal="right" vertical="top"/>
    </xf>
    <xf numFmtId="0" fontId="21" fillId="0" borderId="0" xfId="0" applyFont="1"/>
    <xf numFmtId="0" fontId="22" fillId="0" borderId="0" xfId="0" applyFont="1" applyAlignment="1">
      <alignment horizontal="center"/>
    </xf>
    <xf numFmtId="4" fontId="25" fillId="0" borderId="0" xfId="0" applyNumberFormat="1" applyFont="1"/>
    <xf numFmtId="4" fontId="23" fillId="0" borderId="0" xfId="0" applyNumberFormat="1" applyFont="1"/>
    <xf numFmtId="0" fontId="3" fillId="5" borderId="5" xfId="0" applyFont="1" applyFill="1" applyBorder="1" applyAlignment="1">
      <alignment horizontal="left" vertical="center" indent="1"/>
    </xf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3" fillId="0" borderId="5" xfId="0" applyFont="1" applyBorder="1" applyAlignment="1">
      <alignment horizontal="left" indent="1"/>
    </xf>
    <xf numFmtId="0" fontId="4" fillId="10" borderId="1" xfId="0" applyFont="1" applyFill="1" applyBorder="1" applyAlignment="1">
      <alignment vertical="center"/>
    </xf>
    <xf numFmtId="0" fontId="4" fillId="10" borderId="3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3" fillId="5" borderId="8" xfId="0" applyFont="1" applyFill="1" applyBorder="1"/>
    <xf numFmtId="0" fontId="17" fillId="11" borderId="0" xfId="0" applyFont="1" applyFill="1"/>
    <xf numFmtId="0" fontId="10" fillId="2" borderId="0" xfId="0" applyFont="1" applyFill="1"/>
    <xf numFmtId="0" fontId="22" fillId="0" borderId="1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3" fillId="5" borderId="8" xfId="0" applyFont="1" applyFill="1" applyBorder="1" applyAlignment="1">
      <alignment horizontal="left"/>
    </xf>
    <xf numFmtId="0" fontId="11" fillId="5" borderId="0" xfId="1" applyNumberFormat="1" applyFont="1" applyFill="1" applyBorder="1" applyAlignment="1">
      <alignment horizontal="center"/>
    </xf>
    <xf numFmtId="9" fontId="14" fillId="5" borderId="0" xfId="2" applyFont="1" applyFill="1" applyBorder="1" applyAlignment="1">
      <alignment horizontal="center"/>
    </xf>
    <xf numFmtId="164" fontId="3" fillId="5" borderId="0" xfId="1" applyNumberFormat="1" applyFont="1" applyFill="1" applyBorder="1"/>
    <xf numFmtId="0" fontId="3" fillId="5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9" fontId="3" fillId="6" borderId="5" xfId="2" applyFont="1" applyFill="1" applyBorder="1" applyAlignment="1">
      <alignment horizontal="center" vertical="center"/>
    </xf>
    <xf numFmtId="0" fontId="11" fillId="7" borderId="5" xfId="1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/>
    </xf>
    <xf numFmtId="9" fontId="14" fillId="6" borderId="5" xfId="2" applyFont="1" applyFill="1" applyBorder="1" applyAlignment="1">
      <alignment horizontal="center" vertical="center"/>
    </xf>
    <xf numFmtId="6" fontId="3" fillId="12" borderId="5" xfId="1" applyNumberFormat="1" applyFont="1" applyFill="1" applyBorder="1" applyAlignment="1">
      <alignment horizontal="center" vertical="center"/>
    </xf>
    <xf numFmtId="6" fontId="3" fillId="6" borderId="5" xfId="1" applyNumberFormat="1" applyFont="1" applyFill="1" applyBorder="1" applyAlignment="1">
      <alignment horizontal="center" vertical="center"/>
    </xf>
    <xf numFmtId="0" fontId="3" fillId="5" borderId="5" xfId="1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4" fillId="5" borderId="5" xfId="2" applyNumberFormat="1" applyFont="1" applyFill="1" applyBorder="1" applyAlignment="1">
      <alignment horizontal="center" vertical="center"/>
    </xf>
    <xf numFmtId="0" fontId="27" fillId="0" borderId="8" xfId="0" applyFont="1" applyBorder="1"/>
    <xf numFmtId="0" fontId="3" fillId="11" borderId="0" xfId="0" applyFont="1" applyFill="1"/>
    <xf numFmtId="0" fontId="5" fillId="0" borderId="0" xfId="0" applyFont="1"/>
    <xf numFmtId="1" fontId="3" fillId="6" borderId="5" xfId="1" applyNumberFormat="1" applyFont="1" applyFill="1" applyBorder="1" applyAlignment="1">
      <alignment horizontal="center" vertical="center"/>
    </xf>
    <xf numFmtId="1" fontId="3" fillId="5" borderId="5" xfId="1" applyNumberFormat="1" applyFont="1" applyFill="1" applyBorder="1" applyAlignment="1">
      <alignment horizontal="center" vertical="center"/>
    </xf>
    <xf numFmtId="167" fontId="14" fillId="0" borderId="5" xfId="2" applyNumberFormat="1" applyFont="1" applyFill="1" applyBorder="1"/>
    <xf numFmtId="43" fontId="3" fillId="0" borderId="5" xfId="1" applyFont="1" applyFill="1" applyBorder="1"/>
    <xf numFmtId="0" fontId="5" fillId="5" borderId="5" xfId="0" applyFont="1" applyFill="1" applyBorder="1"/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3" xfId="0" applyFont="1" applyBorder="1"/>
    <xf numFmtId="0" fontId="22" fillId="0" borderId="1" xfId="0" applyFont="1" applyBorder="1" applyAlignment="1">
      <alignment horizontal="left" vertical="top"/>
    </xf>
    <xf numFmtId="0" fontId="22" fillId="0" borderId="3" xfId="0" applyFont="1" applyBorder="1" applyAlignment="1">
      <alignment horizontal="left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colors>
    <mruColors>
      <color rgb="FF4472C4"/>
      <color rgb="FFFFF2CC"/>
      <color rgb="FF9BC2E6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35"/>
  <sheetViews>
    <sheetView tabSelected="1" zoomScaleNormal="100" zoomScalePageLayoutView="85" workbookViewId="0">
      <selection activeCell="F35" sqref="F35"/>
    </sheetView>
  </sheetViews>
  <sheetFormatPr defaultColWidth="8.5703125" defaultRowHeight="12.75" x14ac:dyDescent="0.2"/>
  <cols>
    <col min="1" max="1" width="50.140625" style="8" customWidth="1"/>
    <col min="2" max="2" width="13.42578125" style="8" bestFit="1" customWidth="1"/>
    <col min="3" max="3" width="16.42578125" style="8" customWidth="1"/>
    <col min="4" max="4" width="16" style="8" customWidth="1"/>
    <col min="5" max="5" width="7.140625" style="8" customWidth="1"/>
    <col min="6" max="6" width="94.42578125" style="8" customWidth="1"/>
    <col min="7" max="16384" width="8.5703125" style="8"/>
  </cols>
  <sheetData>
    <row r="1" spans="1:6" s="18" customFormat="1" ht="27.6" customHeight="1" x14ac:dyDescent="0.25">
      <c r="A1" s="20" t="s">
        <v>205</v>
      </c>
    </row>
    <row r="2" spans="1:6" x14ac:dyDescent="0.2">
      <c r="A2" s="21" t="s">
        <v>0</v>
      </c>
      <c r="B2" s="21"/>
      <c r="C2" s="21"/>
      <c r="D2" s="21"/>
      <c r="E2" s="21"/>
      <c r="F2" s="21"/>
    </row>
    <row r="3" spans="1:6" x14ac:dyDescent="0.2">
      <c r="A3" s="14" t="s">
        <v>1</v>
      </c>
      <c r="B3" s="14" t="s">
        <v>2</v>
      </c>
      <c r="C3" s="9"/>
      <c r="D3" s="9"/>
      <c r="E3" s="9"/>
      <c r="F3" s="59" t="s">
        <v>3</v>
      </c>
    </row>
    <row r="4" spans="1:6" x14ac:dyDescent="0.2">
      <c r="A4" s="52" t="s">
        <v>210</v>
      </c>
      <c r="B4" s="53"/>
      <c r="F4" s="60"/>
    </row>
    <row r="5" spans="1:6" x14ac:dyDescent="0.2">
      <c r="A5" s="47" t="s">
        <v>207</v>
      </c>
      <c r="B5" s="77">
        <v>1000000</v>
      </c>
      <c r="C5" s="10"/>
      <c r="D5" s="10"/>
      <c r="E5" s="10"/>
      <c r="F5" s="60" t="s">
        <v>217</v>
      </c>
    </row>
    <row r="6" spans="1:6" x14ac:dyDescent="0.2">
      <c r="A6" s="71" t="s">
        <v>208</v>
      </c>
      <c r="B6" s="78">
        <v>400</v>
      </c>
      <c r="C6" s="10"/>
      <c r="D6" s="10"/>
      <c r="E6" s="10"/>
      <c r="F6" s="60" t="s">
        <v>230</v>
      </c>
    </row>
    <row r="7" spans="1:6" x14ac:dyDescent="0.2">
      <c r="A7" s="71" t="s">
        <v>206</v>
      </c>
      <c r="B7" s="79">
        <f>B5/B6</f>
        <v>2500</v>
      </c>
      <c r="C7" s="10"/>
      <c r="D7" s="10"/>
      <c r="E7" s="10"/>
      <c r="F7" s="60"/>
    </row>
    <row r="8" spans="1:6" x14ac:dyDescent="0.2">
      <c r="A8" s="71" t="s">
        <v>220</v>
      </c>
      <c r="B8" s="85">
        <v>2025</v>
      </c>
      <c r="C8" s="10"/>
      <c r="D8" s="10"/>
      <c r="E8" s="10"/>
      <c r="F8" s="60"/>
    </row>
    <row r="9" spans="1:6" x14ac:dyDescent="0.2">
      <c r="A9" s="71" t="s">
        <v>221</v>
      </c>
      <c r="B9" s="85">
        <v>2035</v>
      </c>
      <c r="C9" s="10"/>
      <c r="D9" s="10"/>
      <c r="E9" s="10"/>
      <c r="F9" s="60"/>
    </row>
    <row r="10" spans="1:6" x14ac:dyDescent="0.2">
      <c r="A10" s="71" t="s">
        <v>225</v>
      </c>
      <c r="B10" s="86">
        <f>B9-B8+1</f>
        <v>11</v>
      </c>
      <c r="C10" s="10"/>
      <c r="D10" s="10"/>
      <c r="E10" s="10"/>
      <c r="F10" s="60"/>
    </row>
    <row r="11" spans="1:6" x14ac:dyDescent="0.2">
      <c r="A11" s="54" t="s">
        <v>211</v>
      </c>
      <c r="B11" s="80"/>
      <c r="C11" s="11"/>
      <c r="D11" s="11"/>
      <c r="E11" s="11"/>
      <c r="F11" s="60"/>
    </row>
    <row r="12" spans="1:6" x14ac:dyDescent="0.2">
      <c r="A12" s="72" t="s">
        <v>216</v>
      </c>
      <c r="B12" s="73">
        <v>1</v>
      </c>
      <c r="C12" s="11"/>
      <c r="D12" s="11"/>
      <c r="E12" s="11"/>
      <c r="F12" s="67" t="s">
        <v>218</v>
      </c>
    </row>
    <row r="13" spans="1:6" x14ac:dyDescent="0.2">
      <c r="A13" s="72" t="s">
        <v>209</v>
      </c>
      <c r="B13" s="79">
        <f>B7*B12</f>
        <v>2500</v>
      </c>
      <c r="C13" s="11"/>
      <c r="D13" s="11"/>
      <c r="E13" s="11"/>
      <c r="F13" s="67"/>
    </row>
    <row r="14" spans="1:6" x14ac:dyDescent="0.2">
      <c r="A14" s="54" t="s">
        <v>212</v>
      </c>
      <c r="B14" s="74"/>
      <c r="C14" s="68"/>
      <c r="D14" s="68"/>
      <c r="E14" s="10"/>
      <c r="F14" s="60"/>
    </row>
    <row r="15" spans="1:6" x14ac:dyDescent="0.2">
      <c r="A15" s="71" t="s">
        <v>229</v>
      </c>
      <c r="B15" s="75">
        <v>82</v>
      </c>
      <c r="C15" s="69"/>
      <c r="D15" s="69"/>
      <c r="E15" s="10"/>
      <c r="F15" s="82" t="s">
        <v>227</v>
      </c>
    </row>
    <row r="16" spans="1:6" x14ac:dyDescent="0.2">
      <c r="A16" s="71" t="s">
        <v>226</v>
      </c>
      <c r="B16" s="81">
        <f>B15*12/365</f>
        <v>2.6958904109589041</v>
      </c>
      <c r="C16" s="70"/>
      <c r="E16" s="10"/>
      <c r="F16" s="60"/>
    </row>
    <row r="17" spans="1:6" x14ac:dyDescent="0.2">
      <c r="A17" s="54" t="s">
        <v>213</v>
      </c>
      <c r="B17" s="74"/>
      <c r="C17" s="70"/>
      <c r="E17" s="10"/>
      <c r="F17" s="60"/>
    </row>
    <row r="18" spans="1:6" x14ac:dyDescent="0.2">
      <c r="A18" s="71" t="s">
        <v>215</v>
      </c>
      <c r="B18" s="76">
        <v>0.5</v>
      </c>
      <c r="C18" s="70"/>
      <c r="E18" s="10"/>
      <c r="F18" s="82" t="s">
        <v>219</v>
      </c>
    </row>
    <row r="19" spans="1:6" x14ac:dyDescent="0.2">
      <c r="A19" s="71" t="s">
        <v>214</v>
      </c>
      <c r="B19" s="81">
        <f>B16*B18</f>
        <v>1.3479452054794521</v>
      </c>
      <c r="C19" s="70"/>
      <c r="E19" s="10"/>
      <c r="F19" s="60"/>
    </row>
    <row r="21" spans="1:6" x14ac:dyDescent="0.2">
      <c r="A21" s="21" t="s">
        <v>228</v>
      </c>
      <c r="B21" s="19" t="s">
        <v>5</v>
      </c>
      <c r="C21" s="19" t="s">
        <v>6</v>
      </c>
      <c r="D21" s="83"/>
      <c r="E21" s="21"/>
      <c r="F21" s="61"/>
    </row>
    <row r="22" spans="1:6" x14ac:dyDescent="0.2">
      <c r="A22" s="16" t="s">
        <v>1</v>
      </c>
      <c r="B22" s="16">
        <v>2025</v>
      </c>
      <c r="C22" s="16">
        <v>2035</v>
      </c>
      <c r="D22" s="15">
        <v>2050</v>
      </c>
      <c r="E22" s="9"/>
      <c r="F22" s="59" t="s">
        <v>3</v>
      </c>
    </row>
    <row r="23" spans="1:6" x14ac:dyDescent="0.2">
      <c r="A23" s="48" t="s">
        <v>9</v>
      </c>
      <c r="B23" s="49"/>
      <c r="C23" s="49"/>
      <c r="D23" s="50"/>
      <c r="E23" s="12"/>
      <c r="F23" s="60"/>
    </row>
    <row r="24" spans="1:6" x14ac:dyDescent="0.2">
      <c r="A24" s="51" t="s">
        <v>10</v>
      </c>
      <c r="B24" s="17">
        <f>VLOOKUP(B22,Calculations!$A$3:$C$33,2,FALSE)*$B$16 + VLOOKUP(B22,Calculations!$A$3:$C$33,3,FALSE)*$B$19</f>
        <v>612.70236612702365</v>
      </c>
      <c r="C24" s="17">
        <f>VLOOKUP(C22,Calculations!$A$3:$C$33,2,FALSE)*$B$16 + VLOOKUP(C22,Calculations!$A$3:$C$33,3,FALSE)*$B$19</f>
        <v>3676.2141967621424</v>
      </c>
      <c r="D24" s="17">
        <f>VLOOKUP(D22,Calculations!$A$3:$C$33,2,FALSE)*$B$16 + VLOOKUP(D22,Calculations!$A$3:$C$33,3,FALSE)*$B$19</f>
        <v>3369.8630136986308</v>
      </c>
      <c r="E24" s="10"/>
      <c r="F24" s="60"/>
    </row>
    <row r="25" spans="1:6" x14ac:dyDescent="0.2">
      <c r="A25" s="51" t="s">
        <v>11</v>
      </c>
      <c r="B25" s="17" t="e">
        <f>B24 *INDEX('Emission Factors'!$6:$6,,MATCH(B22,'Emission Factors'!$2:$2,0))</f>
        <v>#N/A</v>
      </c>
      <c r="C25" s="88">
        <f>C24 *INDEX('Emission Factors'!$6:$6,,MATCH(C22,'Emission Factors'!$2:$2,0))</f>
        <v>1.5669316842434353</v>
      </c>
      <c r="D25" s="88">
        <f>D24 *INDEX('Emission Factors'!$6:$6,,MATCH(D22,'Emission Factors'!$2:$2,0))</f>
        <v>1.4495985756377454</v>
      </c>
      <c r="E25" s="10"/>
      <c r="F25" s="60"/>
    </row>
    <row r="26" spans="1:6" x14ac:dyDescent="0.2">
      <c r="A26" s="51" t="s">
        <v>12</v>
      </c>
      <c r="B26" s="87" t="e">
        <f>-(B25/'SB 375 calcs'!C$2)/('SB 375 calcs'!$B$3/'SB 375 calcs'!$B$2)</f>
        <v>#N/A</v>
      </c>
      <c r="C26" s="87">
        <f>-(C25/'SB 375 calcs'!D$2)/('SB 375 calcs'!$B$3/'SB 375 calcs'!$B$2)</f>
        <v>-1.9757353923414804E-5</v>
      </c>
      <c r="D26" s="87">
        <f>-(D25/'SB 375 calcs'!E$2)/('SB 375 calcs'!$B$3/'SB 375 calcs'!$B$2)</f>
        <v>-1.6160932486403578E-5</v>
      </c>
      <c r="E26" s="13"/>
      <c r="F26" s="60"/>
    </row>
    <row r="29" spans="1:6" x14ac:dyDescent="0.2">
      <c r="A29" s="89" t="s">
        <v>231</v>
      </c>
      <c r="B29" s="89" t="s">
        <v>232</v>
      </c>
      <c r="C29" s="89" t="s">
        <v>233</v>
      </c>
      <c r="D29" s="89" t="s">
        <v>236</v>
      </c>
    </row>
    <row r="30" spans="1:6" x14ac:dyDescent="0.2">
      <c r="A30" s="90" t="s">
        <v>234</v>
      </c>
      <c r="B30" s="90">
        <v>150</v>
      </c>
      <c r="C30" s="90">
        <v>300</v>
      </c>
      <c r="D30" s="90" t="s">
        <v>240</v>
      </c>
    </row>
    <row r="31" spans="1:6" x14ac:dyDescent="0.2">
      <c r="A31" s="90" t="s">
        <v>235</v>
      </c>
      <c r="B31" s="90">
        <v>500</v>
      </c>
      <c r="C31" s="90">
        <v>500</v>
      </c>
      <c r="D31" s="90" t="s">
        <v>237</v>
      </c>
    </row>
    <row r="32" spans="1:6" x14ac:dyDescent="0.2">
      <c r="A32" s="90" t="s">
        <v>238</v>
      </c>
      <c r="B32" s="90">
        <v>100</v>
      </c>
      <c r="C32" s="90">
        <v>600</v>
      </c>
      <c r="D32" s="90" t="s">
        <v>239</v>
      </c>
    </row>
    <row r="33" spans="1:4" x14ac:dyDescent="0.2">
      <c r="A33" s="90" t="s">
        <v>241</v>
      </c>
      <c r="B33" s="90">
        <v>50</v>
      </c>
      <c r="C33" s="90">
        <v>500</v>
      </c>
      <c r="D33" s="90" t="s">
        <v>244</v>
      </c>
    </row>
    <row r="34" spans="1:4" x14ac:dyDescent="0.2">
      <c r="A34" s="90" t="s">
        <v>242</v>
      </c>
      <c r="B34" s="90">
        <v>300</v>
      </c>
      <c r="C34" s="90">
        <v>1000</v>
      </c>
      <c r="D34" s="90" t="s">
        <v>243</v>
      </c>
    </row>
    <row r="35" spans="1:4" ht="15" customHeight="1" x14ac:dyDescent="0.2">
      <c r="A35" s="90" t="s">
        <v>245</v>
      </c>
      <c r="B35" s="91">
        <f>AVERAGE(B30:C34)</f>
        <v>400</v>
      </c>
      <c r="C35" s="91"/>
      <c r="D35" s="90"/>
    </row>
  </sheetData>
  <mergeCells count="1">
    <mergeCell ref="B35:C35"/>
  </mergeCells>
  <phoneticPr fontId="2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8BAF-5A21-48CE-B778-14E7DE2ECD89}">
  <dimension ref="A1:C33"/>
  <sheetViews>
    <sheetView topLeftCell="A4" workbookViewId="0">
      <selection activeCell="C14" sqref="C14"/>
    </sheetView>
  </sheetViews>
  <sheetFormatPr defaultRowHeight="15" x14ac:dyDescent="0.25"/>
  <cols>
    <col min="1" max="1" width="9.140625" style="1"/>
    <col min="2" max="2" width="12" bestFit="1" customWidth="1"/>
  </cols>
  <sheetData>
    <row r="1" spans="1:3" x14ac:dyDescent="0.25">
      <c r="A1" s="84" t="s">
        <v>222</v>
      </c>
      <c r="B1" s="3" t="s">
        <v>223</v>
      </c>
      <c r="C1" s="3" t="s">
        <v>224</v>
      </c>
    </row>
    <row r="3" spans="1:3" x14ac:dyDescent="0.25">
      <c r="A3" s="1">
        <v>2020</v>
      </c>
      <c r="B3">
        <f>IF(AND(A3&gt;='Main sheet'!$B$8,A3&lt;='Main sheet'!$B$9),'Main sheet'!$B$13/'Main sheet'!$B$10,0)</f>
        <v>0</v>
      </c>
      <c r="C3">
        <v>0</v>
      </c>
    </row>
    <row r="4" spans="1:3" x14ac:dyDescent="0.25">
      <c r="A4" s="1">
        <v>2021</v>
      </c>
      <c r="B4">
        <f>IF(AND(A4&gt;='Main sheet'!$B$8,A4&lt;='Main sheet'!$B$9),'Main sheet'!$B$13/'Main sheet'!$B$10,0)</f>
        <v>0</v>
      </c>
      <c r="C4">
        <f>SUM(B3)</f>
        <v>0</v>
      </c>
    </row>
    <row r="5" spans="1:3" x14ac:dyDescent="0.25">
      <c r="A5" s="1">
        <v>2022</v>
      </c>
      <c r="B5">
        <f>IF(AND(A5&gt;='Main sheet'!$B$8,A5&lt;='Main sheet'!$B$9),'Main sheet'!$B$13/'Main sheet'!$B$10,0)</f>
        <v>0</v>
      </c>
      <c r="C5">
        <f>SUM(B3:B4)</f>
        <v>0</v>
      </c>
    </row>
    <row r="6" spans="1:3" x14ac:dyDescent="0.25">
      <c r="A6" s="1">
        <v>2023</v>
      </c>
      <c r="B6">
        <f>IF(AND(A6&gt;='Main sheet'!$B$8,A6&lt;='Main sheet'!$B$9),'Main sheet'!$B$13/'Main sheet'!$B$10,0)</f>
        <v>0</v>
      </c>
      <c r="C6">
        <f>SUM(B3:B5)</f>
        <v>0</v>
      </c>
    </row>
    <row r="7" spans="1:3" x14ac:dyDescent="0.25">
      <c r="A7" s="1">
        <v>2024</v>
      </c>
      <c r="B7">
        <f>IF(AND(A7&gt;='Main sheet'!$B$8,A7&lt;='Main sheet'!$B$9),'Main sheet'!$B$13/'Main sheet'!$B$10,0)</f>
        <v>0</v>
      </c>
      <c r="C7">
        <f>C6+B6</f>
        <v>0</v>
      </c>
    </row>
    <row r="8" spans="1:3" x14ac:dyDescent="0.25">
      <c r="A8" s="1">
        <v>2025</v>
      </c>
      <c r="B8">
        <f>IF(AND(A8&gt;='Main sheet'!$B$8,A8&lt;='Main sheet'!$B$9),'Main sheet'!$B$13/'Main sheet'!$B$10,0)</f>
        <v>227.27272727272728</v>
      </c>
      <c r="C8">
        <f t="shared" ref="C8:C33" si="0">C7+B7</f>
        <v>0</v>
      </c>
    </row>
    <row r="9" spans="1:3" x14ac:dyDescent="0.25">
      <c r="A9" s="1">
        <v>2026</v>
      </c>
      <c r="B9">
        <f>IF(AND(A9&gt;='Main sheet'!$B$8,A9&lt;='Main sheet'!$B$9),'Main sheet'!$B$13/'Main sheet'!$B$10,0)</f>
        <v>227.27272727272728</v>
      </c>
      <c r="C9">
        <f t="shared" si="0"/>
        <v>227.27272727272728</v>
      </c>
    </row>
    <row r="10" spans="1:3" x14ac:dyDescent="0.25">
      <c r="A10" s="1">
        <v>2027</v>
      </c>
      <c r="B10">
        <f>IF(AND(A10&gt;='Main sheet'!$B$8,A10&lt;='Main sheet'!$B$9),'Main sheet'!$B$13/'Main sheet'!$B$10,0)</f>
        <v>227.27272727272728</v>
      </c>
      <c r="C10">
        <f t="shared" si="0"/>
        <v>454.54545454545456</v>
      </c>
    </row>
    <row r="11" spans="1:3" x14ac:dyDescent="0.25">
      <c r="A11" s="1">
        <v>2028</v>
      </c>
      <c r="B11">
        <f>IF(AND(A11&gt;='Main sheet'!$B$8,A11&lt;='Main sheet'!$B$9),'Main sheet'!$B$13/'Main sheet'!$B$10,0)</f>
        <v>227.27272727272728</v>
      </c>
      <c r="C11">
        <f t="shared" si="0"/>
        <v>681.81818181818187</v>
      </c>
    </row>
    <row r="12" spans="1:3" x14ac:dyDescent="0.25">
      <c r="A12" s="1">
        <v>2029</v>
      </c>
      <c r="B12">
        <f>IF(AND(A12&gt;='Main sheet'!$B$8,A12&lt;='Main sheet'!$B$9),'Main sheet'!$B$13/'Main sheet'!$B$10,0)</f>
        <v>227.27272727272728</v>
      </c>
      <c r="C12">
        <f t="shared" si="0"/>
        <v>909.09090909090912</v>
      </c>
    </row>
    <row r="13" spans="1:3" x14ac:dyDescent="0.25">
      <c r="A13" s="1">
        <v>2030</v>
      </c>
      <c r="B13">
        <f>IF(AND(A13&gt;='Main sheet'!$B$8,A13&lt;='Main sheet'!$B$9),'Main sheet'!$B$13/'Main sheet'!$B$10,0)</f>
        <v>227.27272727272728</v>
      </c>
      <c r="C13">
        <f t="shared" si="0"/>
        <v>1136.3636363636365</v>
      </c>
    </row>
    <row r="14" spans="1:3" x14ac:dyDescent="0.25">
      <c r="A14" s="1">
        <v>2031</v>
      </c>
      <c r="B14">
        <f>IF(AND(A14&gt;='Main sheet'!$B$8,A14&lt;='Main sheet'!$B$9),'Main sheet'!$B$13/'Main sheet'!$B$10,0)</f>
        <v>227.27272727272728</v>
      </c>
      <c r="C14">
        <f t="shared" si="0"/>
        <v>1363.6363636363637</v>
      </c>
    </row>
    <row r="15" spans="1:3" x14ac:dyDescent="0.25">
      <c r="A15" s="1">
        <v>2032</v>
      </c>
      <c r="B15">
        <f>IF(AND(A15&gt;='Main sheet'!$B$8,A15&lt;='Main sheet'!$B$9),'Main sheet'!$B$13/'Main sheet'!$B$10,0)</f>
        <v>227.27272727272728</v>
      </c>
      <c r="C15">
        <f t="shared" si="0"/>
        <v>1590.909090909091</v>
      </c>
    </row>
    <row r="16" spans="1:3" x14ac:dyDescent="0.25">
      <c r="A16" s="1">
        <v>2033</v>
      </c>
      <c r="B16">
        <f>IF(AND(A16&gt;='Main sheet'!$B$8,A16&lt;='Main sheet'!$B$9),'Main sheet'!$B$13/'Main sheet'!$B$10,0)</f>
        <v>227.27272727272728</v>
      </c>
      <c r="C16">
        <f t="shared" si="0"/>
        <v>1818.1818181818182</v>
      </c>
    </row>
    <row r="17" spans="1:3" x14ac:dyDescent="0.25">
      <c r="A17" s="1">
        <v>2034</v>
      </c>
      <c r="B17">
        <f>IF(AND(A17&gt;='Main sheet'!$B$8,A17&lt;='Main sheet'!$B$9),'Main sheet'!$B$13/'Main sheet'!$B$10,0)</f>
        <v>227.27272727272728</v>
      </c>
      <c r="C17">
        <f t="shared" si="0"/>
        <v>2045.4545454545455</v>
      </c>
    </row>
    <row r="18" spans="1:3" x14ac:dyDescent="0.25">
      <c r="A18" s="1">
        <v>2035</v>
      </c>
      <c r="B18">
        <f>IF(AND(A18&gt;='Main sheet'!$B$8,A18&lt;='Main sheet'!$B$9),'Main sheet'!$B$13/'Main sheet'!$B$10,0)</f>
        <v>227.27272727272728</v>
      </c>
      <c r="C18">
        <f t="shared" si="0"/>
        <v>2272.727272727273</v>
      </c>
    </row>
    <row r="19" spans="1:3" x14ac:dyDescent="0.25">
      <c r="A19" s="1">
        <v>2036</v>
      </c>
      <c r="B19">
        <f>IF(AND(A19&gt;='Main sheet'!$B$8,A19&lt;='Main sheet'!$B$9),'Main sheet'!$B$13/'Main sheet'!$B$10,0)</f>
        <v>0</v>
      </c>
      <c r="C19">
        <f t="shared" si="0"/>
        <v>2500.0000000000005</v>
      </c>
    </row>
    <row r="20" spans="1:3" x14ac:dyDescent="0.25">
      <c r="A20" s="1">
        <v>2037</v>
      </c>
      <c r="B20">
        <f>IF(AND(A20&gt;='Main sheet'!$B$8,A20&lt;='Main sheet'!$B$9),'Main sheet'!$B$13/'Main sheet'!$B$10,0)</f>
        <v>0</v>
      </c>
      <c r="C20">
        <f t="shared" si="0"/>
        <v>2500.0000000000005</v>
      </c>
    </row>
    <row r="21" spans="1:3" x14ac:dyDescent="0.25">
      <c r="A21" s="1">
        <v>2038</v>
      </c>
      <c r="B21">
        <f>IF(AND(A21&gt;='Main sheet'!$B$8,A21&lt;='Main sheet'!$B$9),'Main sheet'!$B$13/'Main sheet'!$B$10,0)</f>
        <v>0</v>
      </c>
      <c r="C21">
        <f t="shared" si="0"/>
        <v>2500.0000000000005</v>
      </c>
    </row>
    <row r="22" spans="1:3" x14ac:dyDescent="0.25">
      <c r="A22" s="1">
        <v>2039</v>
      </c>
      <c r="B22">
        <f>IF(AND(A22&gt;='Main sheet'!$B$8,A22&lt;='Main sheet'!$B$9),'Main sheet'!$B$13/'Main sheet'!$B$10,0)</f>
        <v>0</v>
      </c>
      <c r="C22">
        <f t="shared" si="0"/>
        <v>2500.0000000000005</v>
      </c>
    </row>
    <row r="23" spans="1:3" x14ac:dyDescent="0.25">
      <c r="A23" s="1">
        <v>2040</v>
      </c>
      <c r="B23">
        <f>IF(AND(A23&gt;='Main sheet'!$B$8,A23&lt;='Main sheet'!$B$9),'Main sheet'!$B$13/'Main sheet'!$B$10,0)</f>
        <v>0</v>
      </c>
      <c r="C23">
        <f t="shared" si="0"/>
        <v>2500.0000000000005</v>
      </c>
    </row>
    <row r="24" spans="1:3" x14ac:dyDescent="0.25">
      <c r="A24" s="1">
        <v>2041</v>
      </c>
      <c r="B24">
        <f>IF(AND(A24&gt;='Main sheet'!$B$8,A24&lt;='Main sheet'!$B$9),'Main sheet'!$B$13/'Main sheet'!$B$10,0)</f>
        <v>0</v>
      </c>
      <c r="C24">
        <f t="shared" si="0"/>
        <v>2500.0000000000005</v>
      </c>
    </row>
    <row r="25" spans="1:3" x14ac:dyDescent="0.25">
      <c r="A25" s="1">
        <v>2042</v>
      </c>
      <c r="B25">
        <f>IF(AND(A25&gt;='Main sheet'!$B$8,A25&lt;='Main sheet'!$B$9),'Main sheet'!$B$13/'Main sheet'!$B$10,0)</f>
        <v>0</v>
      </c>
      <c r="C25">
        <f t="shared" si="0"/>
        <v>2500.0000000000005</v>
      </c>
    </row>
    <row r="26" spans="1:3" x14ac:dyDescent="0.25">
      <c r="A26" s="1">
        <v>2043</v>
      </c>
      <c r="B26">
        <f>IF(AND(A26&gt;='Main sheet'!$B$8,A26&lt;='Main sheet'!$B$9),'Main sheet'!$B$13/'Main sheet'!$B$10,0)</f>
        <v>0</v>
      </c>
      <c r="C26">
        <f t="shared" si="0"/>
        <v>2500.0000000000005</v>
      </c>
    </row>
    <row r="27" spans="1:3" x14ac:dyDescent="0.25">
      <c r="A27" s="1">
        <v>2044</v>
      </c>
      <c r="B27">
        <f>IF(AND(A27&gt;='Main sheet'!$B$8,A27&lt;='Main sheet'!$B$9),'Main sheet'!$B$13/'Main sheet'!$B$10,0)</f>
        <v>0</v>
      </c>
      <c r="C27">
        <f t="shared" si="0"/>
        <v>2500.0000000000005</v>
      </c>
    </row>
    <row r="28" spans="1:3" x14ac:dyDescent="0.25">
      <c r="A28" s="1">
        <v>2045</v>
      </c>
      <c r="B28">
        <f>IF(AND(A28&gt;='Main sheet'!$B$8,A28&lt;='Main sheet'!$B$9),'Main sheet'!$B$13/'Main sheet'!$B$10,0)</f>
        <v>0</v>
      </c>
      <c r="C28">
        <f t="shared" si="0"/>
        <v>2500.0000000000005</v>
      </c>
    </row>
    <row r="29" spans="1:3" x14ac:dyDescent="0.25">
      <c r="A29" s="1">
        <v>2046</v>
      </c>
      <c r="B29">
        <f>IF(AND(A29&gt;='Main sheet'!$B$8,A29&lt;='Main sheet'!$B$9),'Main sheet'!$B$13/'Main sheet'!$B$10,0)</f>
        <v>0</v>
      </c>
      <c r="C29">
        <f t="shared" si="0"/>
        <v>2500.0000000000005</v>
      </c>
    </row>
    <row r="30" spans="1:3" x14ac:dyDescent="0.25">
      <c r="A30" s="1">
        <v>2047</v>
      </c>
      <c r="B30">
        <f>IF(AND(A30&gt;='Main sheet'!$B$8,A30&lt;='Main sheet'!$B$9),'Main sheet'!$B$13/'Main sheet'!$B$10,0)</f>
        <v>0</v>
      </c>
      <c r="C30">
        <f t="shared" si="0"/>
        <v>2500.0000000000005</v>
      </c>
    </row>
    <row r="31" spans="1:3" x14ac:dyDescent="0.25">
      <c r="A31" s="1">
        <v>2048</v>
      </c>
      <c r="B31">
        <f>IF(AND(A31&gt;='Main sheet'!$B$8,A31&lt;='Main sheet'!$B$9),'Main sheet'!$B$13/'Main sheet'!$B$10,0)</f>
        <v>0</v>
      </c>
      <c r="C31">
        <f t="shared" si="0"/>
        <v>2500.0000000000005</v>
      </c>
    </row>
    <row r="32" spans="1:3" x14ac:dyDescent="0.25">
      <c r="A32" s="1">
        <v>2049</v>
      </c>
      <c r="B32">
        <f>IF(AND(A32&gt;='Main sheet'!$B$8,A32&lt;='Main sheet'!$B$9),'Main sheet'!$B$13/'Main sheet'!$B$10,0)</f>
        <v>0</v>
      </c>
      <c r="C32">
        <f t="shared" si="0"/>
        <v>2500.0000000000005</v>
      </c>
    </row>
    <row r="33" spans="1:3" x14ac:dyDescent="0.25">
      <c r="A33" s="1">
        <v>2050</v>
      </c>
      <c r="B33">
        <f>IF(AND(A33&gt;='Main sheet'!$B$8,A33&lt;='Main sheet'!$B$9),'Main sheet'!$B$13/'Main sheet'!$B$10,0)</f>
        <v>0</v>
      </c>
      <c r="C33">
        <f t="shared" si="0"/>
        <v>2500.0000000000005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F156"/>
  <sheetViews>
    <sheetView workbookViewId="0">
      <pane ySplit="1" topLeftCell="A2" activePane="bottomLeft" state="frozen"/>
      <selection pane="bottomLeft" activeCell="G150" sqref="G150"/>
    </sheetView>
  </sheetViews>
  <sheetFormatPr defaultColWidth="9.140625" defaultRowHeight="12.75" x14ac:dyDescent="0.2"/>
  <cols>
    <col min="1" max="1" width="32.42578125" style="1" bestFit="1" customWidth="1"/>
    <col min="2" max="2" width="5" style="1" customWidth="1"/>
    <col min="3" max="3" width="12.42578125" style="1" bestFit="1" customWidth="1"/>
    <col min="4" max="4" width="25.85546875" style="1" customWidth="1"/>
    <col min="5" max="5" width="15.42578125" style="1" bestFit="1" customWidth="1"/>
    <col min="6" max="6" width="14.42578125" style="5" customWidth="1"/>
    <col min="7" max="16384" width="9.140625" style="1"/>
  </cols>
  <sheetData>
    <row r="1" spans="1:6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5" t="s">
        <v>19</v>
      </c>
    </row>
    <row r="2" spans="1:6" x14ac:dyDescent="0.2">
      <c r="A2" s="4" t="s">
        <v>20</v>
      </c>
    </row>
    <row r="3" spans="1:6" x14ac:dyDescent="0.2">
      <c r="A3" s="1" t="s">
        <v>21</v>
      </c>
      <c r="B3" s="1">
        <v>2005</v>
      </c>
      <c r="C3" s="1" t="s">
        <v>22</v>
      </c>
      <c r="D3" s="1" t="s">
        <v>23</v>
      </c>
      <c r="E3" s="1" t="s">
        <v>8</v>
      </c>
      <c r="F3" s="5">
        <v>3575933</v>
      </c>
    </row>
    <row r="4" spans="1:6" x14ac:dyDescent="0.2">
      <c r="A4" s="1" t="s">
        <v>24</v>
      </c>
      <c r="B4" s="1">
        <v>2005</v>
      </c>
      <c r="C4" s="1" t="s">
        <v>22</v>
      </c>
      <c r="D4" s="1" t="s">
        <v>23</v>
      </c>
      <c r="E4" s="1" t="s">
        <v>7</v>
      </c>
      <c r="F4" s="5">
        <v>7096469</v>
      </c>
    </row>
    <row r="5" spans="1:6" x14ac:dyDescent="0.2">
      <c r="A5" s="1" t="s">
        <v>25</v>
      </c>
      <c r="B5" s="1">
        <v>2010</v>
      </c>
      <c r="C5" s="1" t="s">
        <v>22</v>
      </c>
      <c r="D5" s="1" t="s">
        <v>26</v>
      </c>
      <c r="E5" s="1" t="s">
        <v>8</v>
      </c>
      <c r="F5" s="5">
        <v>3410853</v>
      </c>
    </row>
    <row r="6" spans="1:6" x14ac:dyDescent="0.2">
      <c r="A6" s="1" t="s">
        <v>27</v>
      </c>
      <c r="B6" s="1">
        <v>2010</v>
      </c>
      <c r="C6" s="1" t="s">
        <v>22</v>
      </c>
      <c r="D6" s="1" t="s">
        <v>26</v>
      </c>
      <c r="E6" s="1" t="s">
        <v>7</v>
      </c>
      <c r="F6" s="5">
        <v>7155830</v>
      </c>
    </row>
    <row r="7" spans="1:6" x14ac:dyDescent="0.2">
      <c r="A7" s="1" t="s">
        <v>28</v>
      </c>
      <c r="B7" s="1">
        <v>2015</v>
      </c>
      <c r="C7" s="1" t="s">
        <v>22</v>
      </c>
      <c r="D7" s="1" t="s">
        <v>29</v>
      </c>
      <c r="E7" s="1" t="s">
        <v>8</v>
      </c>
      <c r="F7" s="5">
        <v>4010135</v>
      </c>
    </row>
    <row r="8" spans="1:6" x14ac:dyDescent="0.2">
      <c r="A8" s="1" t="s">
        <v>30</v>
      </c>
      <c r="B8" s="1">
        <v>2015</v>
      </c>
      <c r="C8" s="1" t="s">
        <v>22</v>
      </c>
      <c r="D8" s="1" t="s">
        <v>29</v>
      </c>
      <c r="E8" s="1" t="s">
        <v>7</v>
      </c>
      <c r="F8" s="5">
        <v>7571300</v>
      </c>
    </row>
    <row r="9" spans="1:6" x14ac:dyDescent="0.2">
      <c r="A9" s="1" t="s">
        <v>31</v>
      </c>
      <c r="B9" s="1">
        <v>2020</v>
      </c>
      <c r="C9" s="1" t="s">
        <v>32</v>
      </c>
      <c r="D9" s="1" t="s">
        <v>33</v>
      </c>
      <c r="E9" s="1" t="s">
        <v>8</v>
      </c>
      <c r="F9" s="5">
        <v>4136190</v>
      </c>
    </row>
    <row r="10" spans="1:6" x14ac:dyDescent="0.2">
      <c r="A10" s="1" t="s">
        <v>34</v>
      </c>
      <c r="B10" s="1">
        <v>2020</v>
      </c>
      <c r="C10" s="1" t="s">
        <v>32</v>
      </c>
      <c r="D10" s="1" t="s">
        <v>33</v>
      </c>
      <c r="E10" s="1" t="s">
        <v>7</v>
      </c>
      <c r="F10" s="5">
        <v>7899270</v>
      </c>
    </row>
    <row r="11" spans="1:6" x14ac:dyDescent="0.2">
      <c r="A11" s="1" t="s">
        <v>35</v>
      </c>
      <c r="B11" s="1">
        <v>2020</v>
      </c>
      <c r="C11" s="1" t="s">
        <v>36</v>
      </c>
      <c r="D11" s="1" t="s">
        <v>37</v>
      </c>
      <c r="E11" s="1" t="s">
        <v>8</v>
      </c>
      <c r="F11" s="5">
        <v>4136190</v>
      </c>
    </row>
    <row r="12" spans="1:6" x14ac:dyDescent="0.2">
      <c r="A12" s="1" t="s">
        <v>38</v>
      </c>
      <c r="B12" s="1">
        <v>2020</v>
      </c>
      <c r="C12" s="1" t="s">
        <v>36</v>
      </c>
      <c r="D12" s="1" t="s">
        <v>37</v>
      </c>
      <c r="E12" s="1" t="s">
        <v>7</v>
      </c>
      <c r="F12" s="5">
        <v>7899270</v>
      </c>
    </row>
    <row r="13" spans="1:6" x14ac:dyDescent="0.2">
      <c r="A13" s="1" t="s">
        <v>39</v>
      </c>
      <c r="B13" s="1">
        <v>2020</v>
      </c>
      <c r="C13" s="1" t="s">
        <v>40</v>
      </c>
      <c r="D13" s="1" t="s">
        <v>41</v>
      </c>
      <c r="E13" s="1" t="s">
        <v>8</v>
      </c>
      <c r="F13" s="5">
        <v>4136190</v>
      </c>
    </row>
    <row r="14" spans="1:6" x14ac:dyDescent="0.2">
      <c r="A14" s="1" t="s">
        <v>42</v>
      </c>
      <c r="B14" s="1">
        <v>2020</v>
      </c>
      <c r="C14" s="1" t="s">
        <v>40</v>
      </c>
      <c r="D14" s="1" t="s">
        <v>41</v>
      </c>
      <c r="E14" s="1" t="s">
        <v>7</v>
      </c>
      <c r="F14" s="5">
        <v>7899270</v>
      </c>
    </row>
    <row r="15" spans="1:6" x14ac:dyDescent="0.2">
      <c r="A15" s="1" t="s">
        <v>43</v>
      </c>
      <c r="B15" s="1">
        <v>2020</v>
      </c>
      <c r="C15" s="1" t="s">
        <v>44</v>
      </c>
      <c r="D15" s="1" t="s">
        <v>45</v>
      </c>
      <c r="E15" s="1" t="s">
        <v>8</v>
      </c>
      <c r="F15" s="5">
        <v>4136190</v>
      </c>
    </row>
    <row r="16" spans="1:6" x14ac:dyDescent="0.2">
      <c r="A16" s="1" t="s">
        <v>46</v>
      </c>
      <c r="B16" s="1">
        <v>2020</v>
      </c>
      <c r="C16" s="1" t="s">
        <v>44</v>
      </c>
      <c r="D16" s="1" t="s">
        <v>45</v>
      </c>
      <c r="E16" s="1" t="s">
        <v>7</v>
      </c>
      <c r="F16" s="5">
        <v>7899270</v>
      </c>
    </row>
    <row r="17" spans="1:6" x14ac:dyDescent="0.2">
      <c r="A17" s="1" t="s">
        <v>47</v>
      </c>
      <c r="B17" s="1">
        <v>2020</v>
      </c>
      <c r="C17" s="1" t="s">
        <v>48</v>
      </c>
      <c r="D17" s="1" t="s">
        <v>49</v>
      </c>
      <c r="E17" s="1" t="s">
        <v>8</v>
      </c>
      <c r="F17" s="5">
        <v>4136190</v>
      </c>
    </row>
    <row r="18" spans="1:6" x14ac:dyDescent="0.2">
      <c r="A18" s="1" t="s">
        <v>50</v>
      </c>
      <c r="B18" s="1">
        <v>2020</v>
      </c>
      <c r="C18" s="1" t="s">
        <v>48</v>
      </c>
      <c r="D18" s="1" t="s">
        <v>49</v>
      </c>
      <c r="E18" s="1" t="s">
        <v>7</v>
      </c>
      <c r="F18" s="5">
        <v>7899270</v>
      </c>
    </row>
    <row r="19" spans="1:6" x14ac:dyDescent="0.2">
      <c r="A19" s="1" t="s">
        <v>51</v>
      </c>
      <c r="B19" s="1">
        <v>2035</v>
      </c>
      <c r="C19" s="1" t="s">
        <v>32</v>
      </c>
      <c r="D19" s="1" t="s">
        <v>52</v>
      </c>
      <c r="E19" s="1" t="s">
        <v>8</v>
      </c>
      <c r="F19" s="5">
        <v>4548564</v>
      </c>
    </row>
    <row r="20" spans="1:6" x14ac:dyDescent="0.2">
      <c r="A20" s="1" t="s">
        <v>53</v>
      </c>
      <c r="B20" s="1">
        <v>2035</v>
      </c>
      <c r="C20" s="1" t="s">
        <v>32</v>
      </c>
      <c r="D20" s="1" t="s">
        <v>52</v>
      </c>
      <c r="E20" s="1" t="s">
        <v>7</v>
      </c>
      <c r="F20" s="5">
        <v>9119049</v>
      </c>
    </row>
    <row r="21" spans="1:6" x14ac:dyDescent="0.2">
      <c r="A21" s="1" t="s">
        <v>54</v>
      </c>
      <c r="B21" s="1">
        <v>2035</v>
      </c>
      <c r="C21" s="1" t="s">
        <v>36</v>
      </c>
      <c r="D21" s="1" t="s">
        <v>55</v>
      </c>
      <c r="E21" s="1" t="s">
        <v>8</v>
      </c>
      <c r="F21" s="5">
        <v>4548564</v>
      </c>
    </row>
    <row r="22" spans="1:6" x14ac:dyDescent="0.2">
      <c r="A22" s="1" t="s">
        <v>56</v>
      </c>
      <c r="B22" s="1">
        <v>2035</v>
      </c>
      <c r="C22" s="1" t="s">
        <v>36</v>
      </c>
      <c r="D22" s="1" t="s">
        <v>55</v>
      </c>
      <c r="E22" s="1" t="s">
        <v>7</v>
      </c>
      <c r="F22" s="5">
        <v>9119049</v>
      </c>
    </row>
    <row r="23" spans="1:6" x14ac:dyDescent="0.2">
      <c r="A23" s="1" t="s">
        <v>57</v>
      </c>
      <c r="B23" s="1">
        <v>2035</v>
      </c>
      <c r="C23" s="1" t="s">
        <v>40</v>
      </c>
      <c r="D23" s="1" t="s">
        <v>58</v>
      </c>
      <c r="E23" s="1" t="s">
        <v>8</v>
      </c>
      <c r="F23" s="5">
        <v>4548564</v>
      </c>
    </row>
    <row r="24" spans="1:6" x14ac:dyDescent="0.2">
      <c r="A24" s="1" t="s">
        <v>59</v>
      </c>
      <c r="B24" s="1">
        <v>2035</v>
      </c>
      <c r="C24" s="1" t="s">
        <v>40</v>
      </c>
      <c r="D24" s="1" t="s">
        <v>58</v>
      </c>
      <c r="E24" s="1" t="s">
        <v>7</v>
      </c>
      <c r="F24" s="5">
        <v>9119049</v>
      </c>
    </row>
    <row r="25" spans="1:6" x14ac:dyDescent="0.2">
      <c r="A25" s="1" t="s">
        <v>60</v>
      </c>
      <c r="B25" s="1">
        <v>2035</v>
      </c>
      <c r="C25" s="1" t="s">
        <v>44</v>
      </c>
      <c r="D25" s="1" t="s">
        <v>61</v>
      </c>
      <c r="E25" s="1" t="s">
        <v>8</v>
      </c>
      <c r="F25" s="5">
        <v>4548564</v>
      </c>
    </row>
    <row r="26" spans="1:6" x14ac:dyDescent="0.2">
      <c r="A26" s="1" t="s">
        <v>62</v>
      </c>
      <c r="B26" s="1">
        <v>2035</v>
      </c>
      <c r="C26" s="1" t="s">
        <v>44</v>
      </c>
      <c r="D26" s="1" t="s">
        <v>61</v>
      </c>
      <c r="E26" s="1" t="s">
        <v>7</v>
      </c>
      <c r="F26" s="5">
        <v>9119049</v>
      </c>
    </row>
    <row r="27" spans="1:6" x14ac:dyDescent="0.2">
      <c r="A27" s="1" t="s">
        <v>63</v>
      </c>
      <c r="B27" s="1">
        <v>2035</v>
      </c>
      <c r="C27" s="1" t="s">
        <v>48</v>
      </c>
      <c r="D27" s="1" t="s">
        <v>64</v>
      </c>
      <c r="E27" s="1" t="s">
        <v>8</v>
      </c>
      <c r="F27" s="5">
        <v>4548564</v>
      </c>
    </row>
    <row r="28" spans="1:6" x14ac:dyDescent="0.2">
      <c r="A28" s="1" t="s">
        <v>65</v>
      </c>
      <c r="B28" s="1">
        <v>2035</v>
      </c>
      <c r="C28" s="1" t="s">
        <v>48</v>
      </c>
      <c r="D28" s="1" t="s">
        <v>64</v>
      </c>
      <c r="E28" s="1" t="s">
        <v>7</v>
      </c>
      <c r="F28" s="5">
        <v>9119049</v>
      </c>
    </row>
    <row r="29" spans="1:6" x14ac:dyDescent="0.2">
      <c r="A29" s="1" t="s">
        <v>66</v>
      </c>
      <c r="B29" s="1">
        <v>2040</v>
      </c>
      <c r="C29" s="1" t="s">
        <v>32</v>
      </c>
      <c r="D29" s="1" t="s">
        <v>67</v>
      </c>
      <c r="E29" s="1" t="s">
        <v>8</v>
      </c>
      <c r="F29" s="5">
        <v>4698374</v>
      </c>
    </row>
    <row r="30" spans="1:6" x14ac:dyDescent="0.2">
      <c r="A30" s="1" t="s">
        <v>68</v>
      </c>
      <c r="B30" s="1">
        <v>2040</v>
      </c>
      <c r="C30" s="1" t="s">
        <v>32</v>
      </c>
      <c r="D30" s="1" t="s">
        <v>67</v>
      </c>
      <c r="E30" s="1" t="s">
        <v>7</v>
      </c>
      <c r="F30" s="5">
        <v>9627525</v>
      </c>
    </row>
    <row r="31" spans="1:6" x14ac:dyDescent="0.2">
      <c r="A31" s="1" t="s">
        <v>69</v>
      </c>
      <c r="B31" s="1">
        <v>2040</v>
      </c>
      <c r="C31" s="1" t="s">
        <v>36</v>
      </c>
      <c r="D31" s="1" t="s">
        <v>70</v>
      </c>
      <c r="E31" s="1" t="s">
        <v>8</v>
      </c>
      <c r="F31" s="5">
        <v>4698374</v>
      </c>
    </row>
    <row r="32" spans="1:6" x14ac:dyDescent="0.2">
      <c r="A32" s="1" t="s">
        <v>71</v>
      </c>
      <c r="B32" s="1">
        <v>2040</v>
      </c>
      <c r="C32" s="1" t="s">
        <v>36</v>
      </c>
      <c r="D32" s="1" t="s">
        <v>70</v>
      </c>
      <c r="E32" s="1" t="s">
        <v>7</v>
      </c>
      <c r="F32" s="5">
        <v>9627525</v>
      </c>
    </row>
    <row r="33" spans="1:6" x14ac:dyDescent="0.2">
      <c r="A33" s="1" t="s">
        <v>72</v>
      </c>
      <c r="B33" s="1">
        <v>2040</v>
      </c>
      <c r="C33" s="1" t="s">
        <v>40</v>
      </c>
      <c r="D33" s="1" t="s">
        <v>73</v>
      </c>
      <c r="E33" s="1" t="s">
        <v>8</v>
      </c>
      <c r="F33" s="5">
        <v>4698374</v>
      </c>
    </row>
    <row r="34" spans="1:6" x14ac:dyDescent="0.2">
      <c r="A34" s="1" t="s">
        <v>74</v>
      </c>
      <c r="B34" s="1">
        <v>2040</v>
      </c>
      <c r="C34" s="1" t="s">
        <v>40</v>
      </c>
      <c r="D34" s="1" t="s">
        <v>73</v>
      </c>
      <c r="E34" s="1" t="s">
        <v>7</v>
      </c>
      <c r="F34" s="5">
        <v>9627525</v>
      </c>
    </row>
    <row r="35" spans="1:6" x14ac:dyDescent="0.2">
      <c r="A35" s="1" t="s">
        <v>75</v>
      </c>
      <c r="B35" s="1">
        <v>2040</v>
      </c>
      <c r="C35" s="1" t="s">
        <v>44</v>
      </c>
      <c r="D35" s="1" t="s">
        <v>76</v>
      </c>
      <c r="E35" s="1" t="s">
        <v>8</v>
      </c>
      <c r="F35" s="5">
        <v>4698374</v>
      </c>
    </row>
    <row r="36" spans="1:6" x14ac:dyDescent="0.2">
      <c r="A36" s="1" t="s">
        <v>77</v>
      </c>
      <c r="B36" s="1">
        <v>2040</v>
      </c>
      <c r="C36" s="1" t="s">
        <v>44</v>
      </c>
      <c r="D36" s="1" t="s">
        <v>76</v>
      </c>
      <c r="E36" s="1" t="s">
        <v>7</v>
      </c>
      <c r="F36" s="5">
        <v>9627525</v>
      </c>
    </row>
    <row r="37" spans="1:6" x14ac:dyDescent="0.2">
      <c r="A37" s="1" t="s">
        <v>78</v>
      </c>
      <c r="B37" s="1">
        <v>2040</v>
      </c>
      <c r="C37" s="1" t="s">
        <v>48</v>
      </c>
      <c r="D37" s="1" t="s">
        <v>79</v>
      </c>
      <c r="E37" s="1" t="s">
        <v>8</v>
      </c>
      <c r="F37" s="5">
        <v>4698374</v>
      </c>
    </row>
    <row r="38" spans="1:6" x14ac:dyDescent="0.2">
      <c r="A38" s="1" t="s">
        <v>80</v>
      </c>
      <c r="B38" s="1">
        <v>2040</v>
      </c>
      <c r="C38" s="1" t="s">
        <v>48</v>
      </c>
      <c r="D38" s="1" t="s">
        <v>79</v>
      </c>
      <c r="E38" s="1" t="s">
        <v>7</v>
      </c>
      <c r="F38" s="5">
        <v>9627525</v>
      </c>
    </row>
    <row r="39" spans="1:6" x14ac:dyDescent="0.2">
      <c r="A39" s="4" t="s">
        <v>81</v>
      </c>
    </row>
    <row r="40" spans="1:6" x14ac:dyDescent="0.2">
      <c r="A40" s="1" t="s">
        <v>14</v>
      </c>
      <c r="B40" s="1" t="s">
        <v>15</v>
      </c>
      <c r="C40" s="1" t="s">
        <v>16</v>
      </c>
      <c r="D40" s="1" t="s">
        <v>17</v>
      </c>
      <c r="E40" s="1" t="s">
        <v>18</v>
      </c>
      <c r="F40" s="5" t="s">
        <v>19</v>
      </c>
    </row>
    <row r="41" spans="1:6" x14ac:dyDescent="0.2">
      <c r="A41" s="1" t="s">
        <v>82</v>
      </c>
      <c r="B41" s="1">
        <v>2005</v>
      </c>
      <c r="C41" s="1" t="s">
        <v>83</v>
      </c>
      <c r="D41" s="1" t="s">
        <v>84</v>
      </c>
      <c r="E41" s="1" t="s">
        <v>8</v>
      </c>
      <c r="F41" s="5">
        <v>3575933</v>
      </c>
    </row>
    <row r="42" spans="1:6" x14ac:dyDescent="0.2">
      <c r="A42" s="1" t="s">
        <v>85</v>
      </c>
      <c r="B42" s="1">
        <v>2005</v>
      </c>
      <c r="C42" s="1" t="s">
        <v>83</v>
      </c>
      <c r="D42" s="1" t="s">
        <v>84</v>
      </c>
      <c r="E42" s="1" t="s">
        <v>7</v>
      </c>
      <c r="F42" s="5">
        <v>7096469</v>
      </c>
    </row>
    <row r="43" spans="1:6" x14ac:dyDescent="0.2">
      <c r="A43" s="1" t="s">
        <v>86</v>
      </c>
      <c r="B43" s="1">
        <v>2015</v>
      </c>
      <c r="C43" s="1" t="s">
        <v>83</v>
      </c>
      <c r="D43" s="1" t="s">
        <v>87</v>
      </c>
      <c r="E43" s="1" t="s">
        <v>8</v>
      </c>
      <c r="F43" s="5">
        <v>3861318</v>
      </c>
    </row>
    <row r="44" spans="1:6" x14ac:dyDescent="0.2">
      <c r="A44" s="1" t="s">
        <v>88</v>
      </c>
      <c r="B44" s="1">
        <v>2015</v>
      </c>
      <c r="C44" s="1" t="s">
        <v>83</v>
      </c>
      <c r="D44" s="1" t="s">
        <v>87</v>
      </c>
      <c r="E44" s="1" t="s">
        <v>7</v>
      </c>
      <c r="F44" s="5">
        <v>7581396</v>
      </c>
    </row>
    <row r="45" spans="1:6" x14ac:dyDescent="0.2">
      <c r="A45" s="1" t="s">
        <v>43</v>
      </c>
      <c r="B45" s="1">
        <v>2020</v>
      </c>
      <c r="C45" s="1" t="s">
        <v>44</v>
      </c>
      <c r="D45" s="1" t="s">
        <v>89</v>
      </c>
      <c r="E45" s="1" t="s">
        <v>8</v>
      </c>
      <c r="F45" s="5">
        <v>4079406</v>
      </c>
    </row>
    <row r="46" spans="1:6" x14ac:dyDescent="0.2">
      <c r="A46" s="1" t="s">
        <v>46</v>
      </c>
      <c r="B46" s="1">
        <v>2020</v>
      </c>
      <c r="C46" s="1" t="s">
        <v>44</v>
      </c>
      <c r="D46" s="1" t="s">
        <v>89</v>
      </c>
      <c r="E46" s="1" t="s">
        <v>7</v>
      </c>
      <c r="F46" s="5">
        <v>7934725</v>
      </c>
    </row>
    <row r="47" spans="1:6" x14ac:dyDescent="0.2">
      <c r="A47" s="1" t="s">
        <v>90</v>
      </c>
      <c r="B47" s="1">
        <v>2025</v>
      </c>
      <c r="C47" s="1" t="s">
        <v>44</v>
      </c>
      <c r="D47" s="1" t="s">
        <v>91</v>
      </c>
      <c r="E47" s="1" t="s">
        <v>8</v>
      </c>
      <c r="F47" s="5">
        <v>4147691</v>
      </c>
    </row>
    <row r="48" spans="1:6" x14ac:dyDescent="0.2">
      <c r="A48" s="1" t="s">
        <v>92</v>
      </c>
      <c r="B48" s="1">
        <v>2025</v>
      </c>
      <c r="C48" s="1" t="s">
        <v>44</v>
      </c>
      <c r="D48" s="1" t="s">
        <v>91</v>
      </c>
      <c r="E48" s="1" t="s">
        <v>7</v>
      </c>
      <c r="F48" s="5">
        <v>8231265</v>
      </c>
    </row>
    <row r="49" spans="1:6" x14ac:dyDescent="0.2">
      <c r="A49" s="1" t="s">
        <v>93</v>
      </c>
      <c r="B49" s="1">
        <v>2025</v>
      </c>
      <c r="C49" s="1" t="s">
        <v>94</v>
      </c>
      <c r="D49" s="1" t="s">
        <v>95</v>
      </c>
      <c r="E49" s="1" t="s">
        <v>8</v>
      </c>
      <c r="F49" s="5">
        <v>4147691</v>
      </c>
    </row>
    <row r="50" spans="1:6" x14ac:dyDescent="0.2">
      <c r="A50" s="1" t="s">
        <v>96</v>
      </c>
      <c r="B50" s="1">
        <v>2025</v>
      </c>
      <c r="C50" s="1" t="s">
        <v>94</v>
      </c>
      <c r="D50" s="1" t="s">
        <v>95</v>
      </c>
      <c r="E50" s="1" t="s">
        <v>7</v>
      </c>
      <c r="F50" s="5">
        <v>8231265</v>
      </c>
    </row>
    <row r="51" spans="1:6" x14ac:dyDescent="0.2">
      <c r="A51" s="1" t="s">
        <v>97</v>
      </c>
      <c r="B51" s="1">
        <v>2030</v>
      </c>
      <c r="C51" s="1" t="s">
        <v>44</v>
      </c>
      <c r="D51" s="1" t="s">
        <v>98</v>
      </c>
      <c r="E51" s="1" t="s">
        <v>8</v>
      </c>
      <c r="F51" s="5">
        <v>4644180</v>
      </c>
    </row>
    <row r="52" spans="1:6" x14ac:dyDescent="0.2">
      <c r="A52" s="1" t="s">
        <v>99</v>
      </c>
      <c r="B52" s="1">
        <v>2030</v>
      </c>
      <c r="C52" s="1" t="s">
        <v>44</v>
      </c>
      <c r="D52" s="1" t="s">
        <v>98</v>
      </c>
      <c r="E52" s="1" t="s">
        <v>7</v>
      </c>
      <c r="F52" s="5">
        <v>8553250</v>
      </c>
    </row>
    <row r="53" spans="1:6" x14ac:dyDescent="0.2">
      <c r="A53" s="1" t="s">
        <v>100</v>
      </c>
      <c r="B53" s="1">
        <v>2030</v>
      </c>
      <c r="C53" s="1" t="s">
        <v>94</v>
      </c>
      <c r="D53" s="1" t="s">
        <v>101</v>
      </c>
      <c r="E53" s="1" t="s">
        <v>8</v>
      </c>
      <c r="F53" s="5">
        <v>4644180</v>
      </c>
    </row>
    <row r="54" spans="1:6" x14ac:dyDescent="0.2">
      <c r="A54" s="1" t="s">
        <v>102</v>
      </c>
      <c r="B54" s="1">
        <v>2030</v>
      </c>
      <c r="C54" s="1" t="s">
        <v>94</v>
      </c>
      <c r="D54" s="1" t="s">
        <v>101</v>
      </c>
      <c r="E54" s="1" t="s">
        <v>7</v>
      </c>
      <c r="F54" s="5">
        <v>8553250</v>
      </c>
    </row>
    <row r="55" spans="1:6" x14ac:dyDescent="0.2">
      <c r="A55" s="1" t="s">
        <v>103</v>
      </c>
      <c r="B55" s="1">
        <v>2035</v>
      </c>
      <c r="C55" s="1" t="s">
        <v>104</v>
      </c>
      <c r="D55" s="1" t="s">
        <v>105</v>
      </c>
      <c r="E55" s="1" t="s">
        <v>8</v>
      </c>
      <c r="F55" s="5">
        <v>4834513</v>
      </c>
    </row>
    <row r="56" spans="1:6" x14ac:dyDescent="0.2">
      <c r="A56" s="1" t="s">
        <v>106</v>
      </c>
      <c r="B56" s="1">
        <v>2035</v>
      </c>
      <c r="C56" s="1" t="s">
        <v>104</v>
      </c>
      <c r="D56" s="1" t="s">
        <v>105</v>
      </c>
      <c r="E56" s="1" t="s">
        <v>7</v>
      </c>
      <c r="F56" s="5">
        <v>9002950</v>
      </c>
    </row>
    <row r="57" spans="1:6" x14ac:dyDescent="0.2">
      <c r="A57" s="1" t="s">
        <v>107</v>
      </c>
      <c r="B57" s="1">
        <v>2035</v>
      </c>
      <c r="C57" s="1" t="s">
        <v>108</v>
      </c>
      <c r="D57" s="1" t="s">
        <v>109</v>
      </c>
      <c r="E57" s="1" t="s">
        <v>8</v>
      </c>
      <c r="F57" s="5">
        <v>4834513</v>
      </c>
    </row>
    <row r="58" spans="1:6" x14ac:dyDescent="0.2">
      <c r="A58" s="1" t="s">
        <v>110</v>
      </c>
      <c r="B58" s="1">
        <v>2035</v>
      </c>
      <c r="C58" s="1" t="s">
        <v>108</v>
      </c>
      <c r="D58" s="1" t="s">
        <v>109</v>
      </c>
      <c r="E58" s="1" t="s">
        <v>7</v>
      </c>
      <c r="F58" s="5">
        <v>9002950</v>
      </c>
    </row>
    <row r="59" spans="1:6" x14ac:dyDescent="0.2">
      <c r="A59" s="1" t="s">
        <v>111</v>
      </c>
      <c r="B59" s="1">
        <v>2035</v>
      </c>
      <c r="C59" s="1" t="s">
        <v>83</v>
      </c>
      <c r="D59" s="1" t="s">
        <v>112</v>
      </c>
      <c r="E59" s="1" t="s">
        <v>8</v>
      </c>
      <c r="F59" s="5">
        <v>4834443</v>
      </c>
    </row>
    <row r="60" spans="1:6" x14ac:dyDescent="0.2">
      <c r="A60" s="1" t="s">
        <v>113</v>
      </c>
      <c r="B60" s="1">
        <v>2035</v>
      </c>
      <c r="C60" s="1" t="s">
        <v>83</v>
      </c>
      <c r="D60" s="1" t="s">
        <v>112</v>
      </c>
      <c r="E60" s="1" t="s">
        <v>7</v>
      </c>
      <c r="F60" s="5">
        <v>9004749</v>
      </c>
    </row>
    <row r="61" spans="1:6" x14ac:dyDescent="0.2">
      <c r="A61" s="1" t="s">
        <v>60</v>
      </c>
      <c r="B61" s="1">
        <v>2035</v>
      </c>
      <c r="C61" s="1" t="s">
        <v>44</v>
      </c>
      <c r="D61" s="1" t="s">
        <v>114</v>
      </c>
      <c r="E61" s="1" t="s">
        <v>8</v>
      </c>
      <c r="F61" s="5">
        <v>4834513</v>
      </c>
    </row>
    <row r="62" spans="1:6" x14ac:dyDescent="0.2">
      <c r="A62" s="1" t="s">
        <v>60</v>
      </c>
      <c r="B62" s="1">
        <v>2035</v>
      </c>
      <c r="C62" s="1" t="s">
        <v>44</v>
      </c>
      <c r="D62" s="1" t="s">
        <v>115</v>
      </c>
      <c r="E62" s="1" t="s">
        <v>8</v>
      </c>
      <c r="F62" s="5">
        <v>4834513</v>
      </c>
    </row>
    <row r="63" spans="1:6" x14ac:dyDescent="0.2">
      <c r="A63" s="1" t="s">
        <v>62</v>
      </c>
      <c r="B63" s="1">
        <v>2035</v>
      </c>
      <c r="C63" s="1" t="s">
        <v>44</v>
      </c>
      <c r="D63" s="1" t="s">
        <v>114</v>
      </c>
      <c r="E63" s="1" t="s">
        <v>7</v>
      </c>
      <c r="F63" s="5">
        <v>9002950</v>
      </c>
    </row>
    <row r="64" spans="1:6" x14ac:dyDescent="0.2">
      <c r="A64" s="1" t="s">
        <v>62</v>
      </c>
      <c r="B64" s="1">
        <v>2035</v>
      </c>
      <c r="C64" s="1" t="s">
        <v>44</v>
      </c>
      <c r="D64" s="1" t="s">
        <v>115</v>
      </c>
      <c r="E64" s="1" t="s">
        <v>7</v>
      </c>
      <c r="F64" s="5">
        <v>9002950</v>
      </c>
    </row>
    <row r="65" spans="1:6" x14ac:dyDescent="0.2">
      <c r="A65" s="1" t="s">
        <v>116</v>
      </c>
      <c r="B65" s="1">
        <v>2035</v>
      </c>
      <c r="C65" s="1" t="s">
        <v>94</v>
      </c>
      <c r="D65" s="1" t="s">
        <v>117</v>
      </c>
      <c r="E65" s="1" t="s">
        <v>8</v>
      </c>
      <c r="F65" s="5">
        <v>4834513</v>
      </c>
    </row>
    <row r="66" spans="1:6" x14ac:dyDescent="0.2">
      <c r="A66" s="1" t="s">
        <v>116</v>
      </c>
      <c r="B66" s="1">
        <v>2035</v>
      </c>
      <c r="C66" s="1" t="s">
        <v>94</v>
      </c>
      <c r="D66" s="1" t="s">
        <v>118</v>
      </c>
      <c r="E66" s="1" t="s">
        <v>8</v>
      </c>
      <c r="F66" s="5">
        <v>4834513</v>
      </c>
    </row>
    <row r="67" spans="1:6" x14ac:dyDescent="0.2">
      <c r="A67" s="1" t="s">
        <v>116</v>
      </c>
      <c r="B67" s="1">
        <v>2035</v>
      </c>
      <c r="C67" s="1" t="s">
        <v>94</v>
      </c>
      <c r="D67" s="1" t="s">
        <v>119</v>
      </c>
      <c r="E67" s="1" t="s">
        <v>8</v>
      </c>
      <c r="F67" s="5">
        <v>4834513</v>
      </c>
    </row>
    <row r="68" spans="1:6" x14ac:dyDescent="0.2">
      <c r="A68" s="1" t="s">
        <v>120</v>
      </c>
      <c r="B68" s="1">
        <v>2035</v>
      </c>
      <c r="C68" s="1" t="s">
        <v>94</v>
      </c>
      <c r="D68" s="1" t="s">
        <v>117</v>
      </c>
      <c r="E68" s="1" t="s">
        <v>7</v>
      </c>
      <c r="F68" s="5">
        <v>9002950</v>
      </c>
    </row>
    <row r="69" spans="1:6" x14ac:dyDescent="0.2">
      <c r="A69" s="1" t="s">
        <v>120</v>
      </c>
      <c r="B69" s="1">
        <v>2035</v>
      </c>
      <c r="C69" s="1" t="s">
        <v>94</v>
      </c>
      <c r="D69" s="1" t="s">
        <v>118</v>
      </c>
      <c r="E69" s="1" t="s">
        <v>7</v>
      </c>
      <c r="F69" s="5">
        <v>9002950</v>
      </c>
    </row>
    <row r="70" spans="1:6" x14ac:dyDescent="0.2">
      <c r="A70" s="1" t="s">
        <v>120</v>
      </c>
      <c r="B70" s="1">
        <v>2035</v>
      </c>
      <c r="C70" s="1" t="s">
        <v>94</v>
      </c>
      <c r="D70" s="1" t="s">
        <v>119</v>
      </c>
      <c r="E70" s="1" t="s">
        <v>7</v>
      </c>
      <c r="F70" s="5">
        <v>9002950</v>
      </c>
    </row>
    <row r="71" spans="1:6" x14ac:dyDescent="0.2">
      <c r="A71" s="1" t="s">
        <v>75</v>
      </c>
      <c r="B71" s="1">
        <v>2040</v>
      </c>
      <c r="C71" s="1" t="s">
        <v>44</v>
      </c>
      <c r="D71" s="1" t="s">
        <v>121</v>
      </c>
      <c r="E71" s="1" t="s">
        <v>8</v>
      </c>
      <c r="F71" s="5">
        <v>5053413</v>
      </c>
    </row>
    <row r="72" spans="1:6" x14ac:dyDescent="0.2">
      <c r="A72" s="1" t="s">
        <v>77</v>
      </c>
      <c r="B72" s="1">
        <v>2040</v>
      </c>
      <c r="C72" s="1" t="s">
        <v>44</v>
      </c>
      <c r="D72" s="1" t="s">
        <v>121</v>
      </c>
      <c r="E72" s="1" t="s">
        <v>7</v>
      </c>
      <c r="F72" s="5">
        <v>9487004</v>
      </c>
    </row>
    <row r="73" spans="1:6" x14ac:dyDescent="0.2">
      <c r="A73" s="1" t="s">
        <v>122</v>
      </c>
      <c r="B73" s="1">
        <v>2040</v>
      </c>
      <c r="C73" s="1" t="s">
        <v>94</v>
      </c>
      <c r="D73" s="1" t="s">
        <v>123</v>
      </c>
      <c r="E73" s="1" t="s">
        <v>8</v>
      </c>
      <c r="F73" s="5">
        <v>5053413</v>
      </c>
    </row>
    <row r="74" spans="1:6" x14ac:dyDescent="0.2">
      <c r="A74" s="1" t="s">
        <v>124</v>
      </c>
      <c r="B74" s="1">
        <v>2040</v>
      </c>
      <c r="C74" s="1" t="s">
        <v>94</v>
      </c>
      <c r="D74" s="1" t="s">
        <v>123</v>
      </c>
      <c r="E74" s="1" t="s">
        <v>7</v>
      </c>
      <c r="F74" s="5">
        <v>9487004</v>
      </c>
    </row>
    <row r="75" spans="1:6" x14ac:dyDescent="0.2">
      <c r="A75" s="1" t="s">
        <v>125</v>
      </c>
      <c r="B75" s="1">
        <v>2050</v>
      </c>
      <c r="C75" s="1" t="s">
        <v>104</v>
      </c>
      <c r="D75" s="1" t="s">
        <v>126</v>
      </c>
      <c r="E75" s="1" t="s">
        <v>8</v>
      </c>
      <c r="F75" s="5">
        <v>5408460</v>
      </c>
    </row>
    <row r="76" spans="1:6" x14ac:dyDescent="0.2">
      <c r="A76" s="1" t="s">
        <v>127</v>
      </c>
      <c r="B76" s="1">
        <v>2050</v>
      </c>
      <c r="C76" s="1" t="s">
        <v>104</v>
      </c>
      <c r="D76" s="1" t="s">
        <v>126</v>
      </c>
      <c r="E76" s="1" t="s">
        <v>7</v>
      </c>
      <c r="F76" s="5">
        <v>10325405</v>
      </c>
    </row>
    <row r="77" spans="1:6" x14ac:dyDescent="0.2">
      <c r="A77" s="1" t="s">
        <v>128</v>
      </c>
      <c r="B77" s="1">
        <v>2050</v>
      </c>
      <c r="C77" s="1" t="s">
        <v>108</v>
      </c>
      <c r="D77" s="1" t="s">
        <v>129</v>
      </c>
      <c r="E77" s="1" t="s">
        <v>8</v>
      </c>
      <c r="F77" s="5">
        <v>5408460</v>
      </c>
    </row>
    <row r="78" spans="1:6" x14ac:dyDescent="0.2">
      <c r="A78" s="1" t="s">
        <v>130</v>
      </c>
      <c r="B78" s="1">
        <v>2050</v>
      </c>
      <c r="C78" s="1" t="s">
        <v>108</v>
      </c>
      <c r="D78" s="1" t="s">
        <v>129</v>
      </c>
      <c r="E78" s="1" t="s">
        <v>7</v>
      </c>
      <c r="F78" s="5">
        <v>10325405</v>
      </c>
    </row>
    <row r="79" spans="1:6" x14ac:dyDescent="0.2">
      <c r="A79" s="1" t="s">
        <v>131</v>
      </c>
      <c r="B79" s="1">
        <v>2050</v>
      </c>
      <c r="C79" s="1" t="s">
        <v>44</v>
      </c>
      <c r="D79" s="1" t="s">
        <v>132</v>
      </c>
      <c r="E79" s="1" t="s">
        <v>8</v>
      </c>
      <c r="F79" s="5">
        <v>5408460</v>
      </c>
    </row>
    <row r="80" spans="1:6" x14ac:dyDescent="0.2">
      <c r="A80" s="1" t="s">
        <v>131</v>
      </c>
      <c r="B80" s="1">
        <v>2050</v>
      </c>
      <c r="C80" s="1" t="s">
        <v>44</v>
      </c>
      <c r="D80" s="1" t="s">
        <v>133</v>
      </c>
      <c r="E80" s="1" t="s">
        <v>8</v>
      </c>
      <c r="F80" s="5">
        <v>5408460</v>
      </c>
    </row>
    <row r="81" spans="1:6" x14ac:dyDescent="0.2">
      <c r="A81" s="1" t="s">
        <v>134</v>
      </c>
      <c r="B81" s="1">
        <v>2050</v>
      </c>
      <c r="C81" s="1" t="s">
        <v>44</v>
      </c>
      <c r="D81" s="1" t="s">
        <v>132</v>
      </c>
      <c r="E81" s="1" t="s">
        <v>7</v>
      </c>
      <c r="F81" s="5">
        <v>10325405</v>
      </c>
    </row>
    <row r="82" spans="1:6" x14ac:dyDescent="0.2">
      <c r="A82" s="1" t="s">
        <v>134</v>
      </c>
      <c r="B82" s="1">
        <v>2050</v>
      </c>
      <c r="C82" s="1" t="s">
        <v>44</v>
      </c>
      <c r="D82" s="1" t="s">
        <v>133</v>
      </c>
      <c r="E82" s="1" t="s">
        <v>7</v>
      </c>
      <c r="F82" s="5">
        <v>10325405</v>
      </c>
    </row>
    <row r="83" spans="1:6" x14ac:dyDescent="0.2">
      <c r="A83" s="1" t="s">
        <v>135</v>
      </c>
      <c r="B83" s="1">
        <v>2050</v>
      </c>
      <c r="C83" s="1" t="s">
        <v>94</v>
      </c>
      <c r="D83" s="1" t="s">
        <v>136</v>
      </c>
      <c r="E83" s="1" t="s">
        <v>8</v>
      </c>
      <c r="F83" s="5">
        <v>5408460</v>
      </c>
    </row>
    <row r="84" spans="1:6" x14ac:dyDescent="0.2">
      <c r="A84" s="1" t="s">
        <v>135</v>
      </c>
      <c r="B84" s="1">
        <v>2050</v>
      </c>
      <c r="C84" s="1" t="s">
        <v>94</v>
      </c>
      <c r="D84" s="1" t="s">
        <v>137</v>
      </c>
      <c r="E84" s="1" t="s">
        <v>8</v>
      </c>
      <c r="F84" s="5">
        <v>5408460</v>
      </c>
    </row>
    <row r="85" spans="1:6" x14ac:dyDescent="0.2">
      <c r="A85" s="1" t="s">
        <v>135</v>
      </c>
      <c r="B85" s="1">
        <v>2050</v>
      </c>
      <c r="C85" s="1" t="s">
        <v>94</v>
      </c>
      <c r="D85" s="1" t="s">
        <v>138</v>
      </c>
      <c r="E85" s="1" t="s">
        <v>8</v>
      </c>
      <c r="F85" s="5">
        <v>5408460</v>
      </c>
    </row>
    <row r="86" spans="1:6" x14ac:dyDescent="0.2">
      <c r="A86" s="1" t="s">
        <v>139</v>
      </c>
      <c r="B86" s="1">
        <v>2050</v>
      </c>
      <c r="C86" s="1" t="s">
        <v>94</v>
      </c>
      <c r="D86" s="1" t="s">
        <v>136</v>
      </c>
      <c r="E86" s="1" t="s">
        <v>7</v>
      </c>
      <c r="F86" s="5">
        <v>10325405</v>
      </c>
    </row>
    <row r="87" spans="1:6" x14ac:dyDescent="0.2">
      <c r="A87" s="1" t="s">
        <v>139</v>
      </c>
      <c r="B87" s="1">
        <v>2050</v>
      </c>
      <c r="C87" s="1" t="s">
        <v>94</v>
      </c>
      <c r="D87" s="1" t="s">
        <v>137</v>
      </c>
      <c r="E87" s="1" t="s">
        <v>7</v>
      </c>
      <c r="F87" s="5">
        <v>10325405</v>
      </c>
    </row>
    <row r="88" spans="1:6" x14ac:dyDescent="0.2">
      <c r="A88" s="1" t="s">
        <v>139</v>
      </c>
      <c r="B88" s="1">
        <v>2050</v>
      </c>
      <c r="C88" s="1" t="s">
        <v>94</v>
      </c>
      <c r="D88" s="1" t="s">
        <v>138</v>
      </c>
      <c r="E88" s="1" t="s">
        <v>7</v>
      </c>
      <c r="F88" s="5">
        <v>10325405</v>
      </c>
    </row>
    <row r="89" spans="1:6" x14ac:dyDescent="0.2">
      <c r="A89" s="62" t="s">
        <v>140</v>
      </c>
    </row>
    <row r="90" spans="1:6" x14ac:dyDescent="0.2">
      <c r="A90" s="1" t="s">
        <v>14</v>
      </c>
      <c r="B90" s="1" t="s">
        <v>15</v>
      </c>
      <c r="C90" s="1" t="s">
        <v>16</v>
      </c>
      <c r="D90" s="1" t="s">
        <v>17</v>
      </c>
      <c r="E90" s="1" t="s">
        <v>18</v>
      </c>
      <c r="F90" s="5" t="s">
        <v>19</v>
      </c>
    </row>
    <row r="91" spans="1:6" x14ac:dyDescent="0.2">
      <c r="A91" s="1" t="s">
        <v>82</v>
      </c>
      <c r="B91" s="1">
        <v>2005</v>
      </c>
      <c r="C91" s="1" t="s">
        <v>83</v>
      </c>
      <c r="D91" s="1" t="s">
        <v>84</v>
      </c>
      <c r="E91" s="1" t="s">
        <v>8</v>
      </c>
      <c r="F91" s="5">
        <v>3575933</v>
      </c>
    </row>
    <row r="92" spans="1:6" x14ac:dyDescent="0.2">
      <c r="A92" s="1" t="s">
        <v>85</v>
      </c>
      <c r="B92" s="1">
        <v>2005</v>
      </c>
      <c r="C92" s="1" t="s">
        <v>83</v>
      </c>
      <c r="D92" s="1" t="s">
        <v>84</v>
      </c>
      <c r="E92" s="1" t="s">
        <v>7</v>
      </c>
      <c r="F92" s="5">
        <v>7096469</v>
      </c>
    </row>
    <row r="93" spans="1:6" x14ac:dyDescent="0.2">
      <c r="A93" s="1" t="s">
        <v>86</v>
      </c>
      <c r="B93" s="1">
        <v>2015</v>
      </c>
      <c r="C93" s="1" t="s">
        <v>83</v>
      </c>
      <c r="D93" s="1" t="s">
        <v>87</v>
      </c>
      <c r="E93" s="1" t="s">
        <v>8</v>
      </c>
      <c r="F93" s="5">
        <v>3861318</v>
      </c>
    </row>
    <row r="94" spans="1:6" x14ac:dyDescent="0.2">
      <c r="A94" s="1" t="s">
        <v>86</v>
      </c>
      <c r="B94" s="1">
        <v>2015</v>
      </c>
      <c r="C94" s="1" t="s">
        <v>83</v>
      </c>
      <c r="D94" s="1" t="s">
        <v>141</v>
      </c>
      <c r="E94" s="1" t="s">
        <v>8</v>
      </c>
      <c r="F94" s="5">
        <v>3861318</v>
      </c>
    </row>
    <row r="95" spans="1:6" x14ac:dyDescent="0.2">
      <c r="A95" s="1" t="s">
        <v>88</v>
      </c>
      <c r="B95" s="1">
        <v>2015</v>
      </c>
      <c r="C95" s="1" t="s">
        <v>83</v>
      </c>
      <c r="D95" s="1" t="s">
        <v>87</v>
      </c>
      <c r="E95" s="1" t="s">
        <v>7</v>
      </c>
      <c r="F95" s="5">
        <v>7581396</v>
      </c>
    </row>
    <row r="96" spans="1:6" x14ac:dyDescent="0.2">
      <c r="A96" s="1" t="s">
        <v>88</v>
      </c>
      <c r="B96" s="1">
        <v>2015</v>
      </c>
      <c r="C96" s="1" t="s">
        <v>83</v>
      </c>
      <c r="D96" s="1" t="s">
        <v>141</v>
      </c>
      <c r="E96" s="1" t="s">
        <v>7</v>
      </c>
      <c r="F96" s="5">
        <v>7581396</v>
      </c>
    </row>
    <row r="97" spans="1:6" x14ac:dyDescent="0.2">
      <c r="A97" s="1" t="s">
        <v>90</v>
      </c>
      <c r="B97" s="1">
        <v>2025</v>
      </c>
      <c r="C97" s="1" t="s">
        <v>44</v>
      </c>
      <c r="D97" s="1" t="s">
        <v>91</v>
      </c>
      <c r="E97" s="1" t="s">
        <v>8</v>
      </c>
      <c r="F97" s="5">
        <v>4147691</v>
      </c>
    </row>
    <row r="98" spans="1:6" x14ac:dyDescent="0.2">
      <c r="A98" s="1" t="s">
        <v>90</v>
      </c>
      <c r="B98" s="1">
        <v>2025</v>
      </c>
      <c r="C98" s="1" t="s">
        <v>44</v>
      </c>
      <c r="D98" s="1" t="s">
        <v>142</v>
      </c>
      <c r="E98" s="1" t="s">
        <v>8</v>
      </c>
      <c r="F98" s="5">
        <v>4147691</v>
      </c>
    </row>
    <row r="99" spans="1:6" x14ac:dyDescent="0.2">
      <c r="A99" s="1" t="s">
        <v>92</v>
      </c>
      <c r="B99" s="1">
        <v>2025</v>
      </c>
      <c r="C99" s="1" t="s">
        <v>44</v>
      </c>
      <c r="D99" s="1" t="s">
        <v>91</v>
      </c>
      <c r="E99" s="1" t="s">
        <v>7</v>
      </c>
      <c r="F99" s="5">
        <v>8231265</v>
      </c>
    </row>
    <row r="100" spans="1:6" x14ac:dyDescent="0.2">
      <c r="A100" s="1" t="s">
        <v>92</v>
      </c>
      <c r="B100" s="1">
        <v>2025</v>
      </c>
      <c r="C100" s="1" t="s">
        <v>44</v>
      </c>
      <c r="D100" s="1" t="s">
        <v>142</v>
      </c>
      <c r="E100" s="1" t="s">
        <v>7</v>
      </c>
      <c r="F100" s="5">
        <v>8231265</v>
      </c>
    </row>
    <row r="101" spans="1:6" x14ac:dyDescent="0.2">
      <c r="A101" s="1" t="s">
        <v>93</v>
      </c>
      <c r="B101" s="1">
        <v>2025</v>
      </c>
      <c r="C101" s="1" t="s">
        <v>94</v>
      </c>
      <c r="D101" s="1" t="s">
        <v>95</v>
      </c>
      <c r="E101" s="1" t="s">
        <v>8</v>
      </c>
      <c r="F101" s="5">
        <v>4147691</v>
      </c>
    </row>
    <row r="102" spans="1:6" x14ac:dyDescent="0.2">
      <c r="A102" s="1" t="s">
        <v>93</v>
      </c>
      <c r="B102" s="1">
        <v>2025</v>
      </c>
      <c r="C102" s="1" t="s">
        <v>94</v>
      </c>
      <c r="D102" s="1" t="s">
        <v>143</v>
      </c>
      <c r="E102" s="1" t="s">
        <v>8</v>
      </c>
      <c r="F102" s="5">
        <v>4147691</v>
      </c>
    </row>
    <row r="103" spans="1:6" x14ac:dyDescent="0.2">
      <c r="A103" s="1" t="s">
        <v>96</v>
      </c>
      <c r="B103" s="1">
        <v>2025</v>
      </c>
      <c r="C103" s="1" t="s">
        <v>94</v>
      </c>
      <c r="D103" s="1" t="s">
        <v>95</v>
      </c>
      <c r="E103" s="1" t="s">
        <v>7</v>
      </c>
      <c r="F103" s="5">
        <v>8231265</v>
      </c>
    </row>
    <row r="104" spans="1:6" x14ac:dyDescent="0.2">
      <c r="A104" s="1" t="s">
        <v>96</v>
      </c>
      <c r="B104" s="1">
        <v>2025</v>
      </c>
      <c r="C104" s="1" t="s">
        <v>94</v>
      </c>
      <c r="D104" s="1" t="s">
        <v>143</v>
      </c>
      <c r="E104" s="1" t="s">
        <v>7</v>
      </c>
      <c r="F104" s="5">
        <v>8231265</v>
      </c>
    </row>
    <row r="105" spans="1:6" x14ac:dyDescent="0.2">
      <c r="A105" s="1" t="s">
        <v>97</v>
      </c>
      <c r="B105" s="1">
        <v>2030</v>
      </c>
      <c r="C105" s="1" t="s">
        <v>44</v>
      </c>
      <c r="D105" s="1" t="s">
        <v>98</v>
      </c>
      <c r="E105" s="1" t="s">
        <v>8</v>
      </c>
      <c r="F105" s="5">
        <v>4644180</v>
      </c>
    </row>
    <row r="106" spans="1:6" x14ac:dyDescent="0.2">
      <c r="A106" s="1" t="s">
        <v>97</v>
      </c>
      <c r="B106" s="1">
        <v>2030</v>
      </c>
      <c r="C106" s="1" t="s">
        <v>44</v>
      </c>
      <c r="D106" s="1" t="s">
        <v>144</v>
      </c>
      <c r="E106" s="1" t="s">
        <v>8</v>
      </c>
      <c r="F106" s="5">
        <v>4644180</v>
      </c>
    </row>
    <row r="107" spans="1:6" x14ac:dyDescent="0.2">
      <c r="A107" s="1" t="s">
        <v>99</v>
      </c>
      <c r="B107" s="1">
        <v>2030</v>
      </c>
      <c r="C107" s="1" t="s">
        <v>44</v>
      </c>
      <c r="D107" s="1" t="s">
        <v>98</v>
      </c>
      <c r="E107" s="1" t="s">
        <v>7</v>
      </c>
      <c r="F107" s="5">
        <v>8553250</v>
      </c>
    </row>
    <row r="108" spans="1:6" x14ac:dyDescent="0.2">
      <c r="A108" s="1" t="s">
        <v>99</v>
      </c>
      <c r="B108" s="1">
        <v>2030</v>
      </c>
      <c r="C108" s="1" t="s">
        <v>44</v>
      </c>
      <c r="D108" s="1" t="s">
        <v>144</v>
      </c>
      <c r="E108" s="1" t="s">
        <v>7</v>
      </c>
      <c r="F108" s="5">
        <v>8553250</v>
      </c>
    </row>
    <row r="109" spans="1:6" x14ac:dyDescent="0.2">
      <c r="A109" s="1" t="s">
        <v>100</v>
      </c>
      <c r="B109" s="1">
        <v>2030</v>
      </c>
      <c r="C109" s="1" t="s">
        <v>94</v>
      </c>
      <c r="D109" s="1" t="s">
        <v>101</v>
      </c>
      <c r="E109" s="1" t="s">
        <v>8</v>
      </c>
      <c r="F109" s="5">
        <v>4644180</v>
      </c>
    </row>
    <row r="110" spans="1:6" x14ac:dyDescent="0.2">
      <c r="A110" s="1" t="s">
        <v>100</v>
      </c>
      <c r="B110" s="1">
        <v>2030</v>
      </c>
      <c r="C110" s="1" t="s">
        <v>94</v>
      </c>
      <c r="D110" s="1" t="s">
        <v>145</v>
      </c>
      <c r="E110" s="1" t="s">
        <v>8</v>
      </c>
      <c r="F110" s="5">
        <v>4644180</v>
      </c>
    </row>
    <row r="111" spans="1:6" x14ac:dyDescent="0.2">
      <c r="A111" s="1" t="s">
        <v>102</v>
      </c>
      <c r="B111" s="1">
        <v>2030</v>
      </c>
      <c r="C111" s="1" t="s">
        <v>94</v>
      </c>
      <c r="D111" s="1" t="s">
        <v>101</v>
      </c>
      <c r="E111" s="1" t="s">
        <v>7</v>
      </c>
      <c r="F111" s="5">
        <v>8553250</v>
      </c>
    </row>
    <row r="112" spans="1:6" x14ac:dyDescent="0.2">
      <c r="A112" s="1" t="s">
        <v>102</v>
      </c>
      <c r="B112" s="1">
        <v>2030</v>
      </c>
      <c r="C112" s="1" t="s">
        <v>94</v>
      </c>
      <c r="D112" s="1" t="s">
        <v>145</v>
      </c>
      <c r="E112" s="1" t="s">
        <v>7</v>
      </c>
      <c r="F112" s="5">
        <v>8553250</v>
      </c>
    </row>
    <row r="113" spans="1:6" x14ac:dyDescent="0.2">
      <c r="A113" s="1" t="s">
        <v>103</v>
      </c>
      <c r="B113" s="1">
        <v>2035</v>
      </c>
      <c r="C113" s="1" t="s">
        <v>104</v>
      </c>
      <c r="D113" s="1" t="s">
        <v>105</v>
      </c>
      <c r="E113" s="1" t="s">
        <v>8</v>
      </c>
      <c r="F113" s="5">
        <v>4834513</v>
      </c>
    </row>
    <row r="114" spans="1:6" x14ac:dyDescent="0.2">
      <c r="A114" s="1" t="s">
        <v>103</v>
      </c>
      <c r="B114" s="1">
        <v>2035</v>
      </c>
      <c r="C114" s="1" t="s">
        <v>104</v>
      </c>
      <c r="D114" s="1" t="s">
        <v>146</v>
      </c>
      <c r="E114" s="1" t="s">
        <v>8</v>
      </c>
      <c r="F114" s="5">
        <v>4834513</v>
      </c>
    </row>
    <row r="115" spans="1:6" x14ac:dyDescent="0.2">
      <c r="A115" s="1" t="s">
        <v>106</v>
      </c>
      <c r="B115" s="1">
        <v>2035</v>
      </c>
      <c r="C115" s="1" t="s">
        <v>104</v>
      </c>
      <c r="D115" s="1" t="s">
        <v>105</v>
      </c>
      <c r="E115" s="1" t="s">
        <v>7</v>
      </c>
      <c r="F115" s="5">
        <v>9002950</v>
      </c>
    </row>
    <row r="116" spans="1:6" x14ac:dyDescent="0.2">
      <c r="A116" s="1" t="s">
        <v>106</v>
      </c>
      <c r="B116" s="1">
        <v>2035</v>
      </c>
      <c r="C116" s="1" t="s">
        <v>104</v>
      </c>
      <c r="D116" s="1" t="s">
        <v>146</v>
      </c>
      <c r="E116" s="1" t="s">
        <v>7</v>
      </c>
      <c r="F116" s="5">
        <v>9002950</v>
      </c>
    </row>
    <row r="117" spans="1:6" x14ac:dyDescent="0.2">
      <c r="A117" s="1" t="s">
        <v>107</v>
      </c>
      <c r="B117" s="1">
        <v>2035</v>
      </c>
      <c r="C117" s="1" t="s">
        <v>108</v>
      </c>
      <c r="D117" s="1" t="s">
        <v>109</v>
      </c>
      <c r="E117" s="1" t="s">
        <v>8</v>
      </c>
      <c r="F117" s="5">
        <v>4834513</v>
      </c>
    </row>
    <row r="118" spans="1:6" x14ac:dyDescent="0.2">
      <c r="A118" s="1" t="s">
        <v>107</v>
      </c>
      <c r="B118" s="1">
        <v>2035</v>
      </c>
      <c r="C118" s="1" t="s">
        <v>108</v>
      </c>
      <c r="D118" s="1" t="s">
        <v>147</v>
      </c>
      <c r="E118" s="1" t="s">
        <v>8</v>
      </c>
      <c r="F118" s="5">
        <v>4834513</v>
      </c>
    </row>
    <row r="119" spans="1:6" x14ac:dyDescent="0.2">
      <c r="A119" s="1" t="s">
        <v>110</v>
      </c>
      <c r="B119" s="1">
        <v>2035</v>
      </c>
      <c r="C119" s="1" t="s">
        <v>108</v>
      </c>
      <c r="D119" s="1" t="s">
        <v>109</v>
      </c>
      <c r="E119" s="1" t="s">
        <v>7</v>
      </c>
      <c r="F119" s="5">
        <v>9002950</v>
      </c>
    </row>
    <row r="120" spans="1:6" x14ac:dyDescent="0.2">
      <c r="A120" s="1" t="s">
        <v>110</v>
      </c>
      <c r="B120" s="1">
        <v>2035</v>
      </c>
      <c r="C120" s="1" t="s">
        <v>108</v>
      </c>
      <c r="D120" s="1" t="s">
        <v>147</v>
      </c>
      <c r="E120" s="1" t="s">
        <v>7</v>
      </c>
      <c r="F120" s="5">
        <v>9002950</v>
      </c>
    </row>
    <row r="121" spans="1:6" x14ac:dyDescent="0.2">
      <c r="A121" s="1" t="s">
        <v>111</v>
      </c>
      <c r="B121" s="1">
        <v>2035</v>
      </c>
      <c r="C121" s="1" t="s">
        <v>83</v>
      </c>
      <c r="D121" s="1" t="s">
        <v>112</v>
      </c>
      <c r="E121" s="1" t="s">
        <v>8</v>
      </c>
      <c r="F121" s="5">
        <v>4834443</v>
      </c>
    </row>
    <row r="122" spans="1:6" x14ac:dyDescent="0.2">
      <c r="A122" s="1" t="s">
        <v>111</v>
      </c>
      <c r="B122" s="1">
        <v>2035</v>
      </c>
      <c r="C122" s="1" t="s">
        <v>83</v>
      </c>
      <c r="D122" s="1" t="s">
        <v>148</v>
      </c>
      <c r="E122" s="1" t="s">
        <v>8</v>
      </c>
      <c r="F122" s="5">
        <v>4834443</v>
      </c>
    </row>
    <row r="123" spans="1:6" x14ac:dyDescent="0.2">
      <c r="A123" s="1" t="s">
        <v>113</v>
      </c>
      <c r="B123" s="1">
        <v>2035</v>
      </c>
      <c r="C123" s="1" t="s">
        <v>83</v>
      </c>
      <c r="D123" s="1" t="s">
        <v>112</v>
      </c>
      <c r="E123" s="1" t="s">
        <v>7</v>
      </c>
      <c r="F123" s="5">
        <v>9004749</v>
      </c>
    </row>
    <row r="124" spans="1:6" x14ac:dyDescent="0.2">
      <c r="A124" s="1" t="s">
        <v>113</v>
      </c>
      <c r="B124" s="1">
        <v>2035</v>
      </c>
      <c r="C124" s="1" t="s">
        <v>83</v>
      </c>
      <c r="D124" s="1" t="s">
        <v>148</v>
      </c>
      <c r="E124" s="1" t="s">
        <v>7</v>
      </c>
      <c r="F124" s="5">
        <v>9004749</v>
      </c>
    </row>
    <row r="125" spans="1:6" x14ac:dyDescent="0.2">
      <c r="A125" s="1" t="s">
        <v>60</v>
      </c>
      <c r="B125" s="1">
        <v>2035</v>
      </c>
      <c r="C125" s="1" t="s">
        <v>44</v>
      </c>
      <c r="D125" s="1" t="s">
        <v>115</v>
      </c>
      <c r="E125" s="1" t="s">
        <v>8</v>
      </c>
      <c r="F125" s="5">
        <v>4834513</v>
      </c>
    </row>
    <row r="126" spans="1:6" x14ac:dyDescent="0.2">
      <c r="A126" s="1" t="s">
        <v>60</v>
      </c>
      <c r="B126" s="1">
        <v>2035</v>
      </c>
      <c r="C126" s="1" t="s">
        <v>44</v>
      </c>
      <c r="D126" s="1" t="s">
        <v>149</v>
      </c>
      <c r="E126" s="1" t="s">
        <v>8</v>
      </c>
      <c r="F126" s="5">
        <v>4834513</v>
      </c>
    </row>
    <row r="127" spans="1:6" x14ac:dyDescent="0.2">
      <c r="A127" s="1" t="s">
        <v>62</v>
      </c>
      <c r="B127" s="1">
        <v>2035</v>
      </c>
      <c r="C127" s="1" t="s">
        <v>44</v>
      </c>
      <c r="D127" s="1" t="s">
        <v>115</v>
      </c>
      <c r="E127" s="1" t="s">
        <v>7</v>
      </c>
      <c r="F127" s="5">
        <v>9002950</v>
      </c>
    </row>
    <row r="128" spans="1:6" x14ac:dyDescent="0.2">
      <c r="A128" s="1" t="s">
        <v>62</v>
      </c>
      <c r="B128" s="1">
        <v>2035</v>
      </c>
      <c r="C128" s="1" t="s">
        <v>44</v>
      </c>
      <c r="D128" s="1" t="s">
        <v>149</v>
      </c>
      <c r="E128" s="1" t="s">
        <v>7</v>
      </c>
      <c r="F128" s="5">
        <v>9002950</v>
      </c>
    </row>
    <row r="129" spans="1:6" x14ac:dyDescent="0.2">
      <c r="A129" s="1" t="s">
        <v>116</v>
      </c>
      <c r="B129" s="1">
        <v>2035</v>
      </c>
      <c r="C129" s="1" t="s">
        <v>94</v>
      </c>
      <c r="D129" s="1" t="s">
        <v>119</v>
      </c>
      <c r="E129" s="1" t="s">
        <v>8</v>
      </c>
      <c r="F129" s="5">
        <v>4834513</v>
      </c>
    </row>
    <row r="130" spans="1:6" x14ac:dyDescent="0.2">
      <c r="A130" s="1" t="s">
        <v>116</v>
      </c>
      <c r="B130" s="1">
        <v>2035</v>
      </c>
      <c r="C130" s="1" t="s">
        <v>94</v>
      </c>
      <c r="D130" s="1" t="s">
        <v>150</v>
      </c>
      <c r="E130" s="1" t="s">
        <v>8</v>
      </c>
      <c r="F130" s="5">
        <v>4834513</v>
      </c>
    </row>
    <row r="131" spans="1:6" x14ac:dyDescent="0.2">
      <c r="A131" s="1" t="s">
        <v>120</v>
      </c>
      <c r="B131" s="1">
        <v>2035</v>
      </c>
      <c r="C131" s="1" t="s">
        <v>94</v>
      </c>
      <c r="D131" s="1" t="s">
        <v>119</v>
      </c>
      <c r="E131" s="1" t="s">
        <v>7</v>
      </c>
      <c r="F131" s="5">
        <v>9002950</v>
      </c>
    </row>
    <row r="132" spans="1:6" x14ac:dyDescent="0.2">
      <c r="A132" s="1" t="s">
        <v>120</v>
      </c>
      <c r="B132" s="1">
        <v>2035</v>
      </c>
      <c r="C132" s="1" t="s">
        <v>94</v>
      </c>
      <c r="D132" s="1" t="s">
        <v>150</v>
      </c>
      <c r="E132" s="1" t="s">
        <v>7</v>
      </c>
      <c r="F132" s="5">
        <v>9002950</v>
      </c>
    </row>
    <row r="133" spans="1:6" x14ac:dyDescent="0.2">
      <c r="A133" s="1" t="s">
        <v>75</v>
      </c>
      <c r="B133" s="1">
        <v>2040</v>
      </c>
      <c r="C133" s="1" t="s">
        <v>44</v>
      </c>
      <c r="D133" s="1" t="s">
        <v>121</v>
      </c>
      <c r="E133" s="1" t="s">
        <v>8</v>
      </c>
      <c r="F133" s="5">
        <v>5053413</v>
      </c>
    </row>
    <row r="134" spans="1:6" x14ac:dyDescent="0.2">
      <c r="A134" s="1" t="s">
        <v>75</v>
      </c>
      <c r="B134" s="1">
        <v>2040</v>
      </c>
      <c r="C134" s="1" t="s">
        <v>44</v>
      </c>
      <c r="D134" s="1" t="s">
        <v>151</v>
      </c>
      <c r="E134" s="1" t="s">
        <v>8</v>
      </c>
      <c r="F134" s="5">
        <v>5053413</v>
      </c>
    </row>
    <row r="135" spans="1:6" x14ac:dyDescent="0.2">
      <c r="A135" s="1" t="s">
        <v>77</v>
      </c>
      <c r="B135" s="1">
        <v>2040</v>
      </c>
      <c r="C135" s="1" t="s">
        <v>44</v>
      </c>
      <c r="D135" s="1" t="s">
        <v>121</v>
      </c>
      <c r="E135" s="1" t="s">
        <v>7</v>
      </c>
      <c r="F135" s="5">
        <v>9487004</v>
      </c>
    </row>
    <row r="136" spans="1:6" x14ac:dyDescent="0.2">
      <c r="A136" s="1" t="s">
        <v>77</v>
      </c>
      <c r="B136" s="1">
        <v>2040</v>
      </c>
      <c r="C136" s="1" t="s">
        <v>44</v>
      </c>
      <c r="D136" s="1" t="s">
        <v>151</v>
      </c>
      <c r="E136" s="1" t="s">
        <v>7</v>
      </c>
      <c r="F136" s="5">
        <v>9487004</v>
      </c>
    </row>
    <row r="137" spans="1:6" x14ac:dyDescent="0.2">
      <c r="A137" s="1" t="s">
        <v>122</v>
      </c>
      <c r="B137" s="1">
        <v>2040</v>
      </c>
      <c r="C137" s="1" t="s">
        <v>94</v>
      </c>
      <c r="D137" s="1" t="s">
        <v>123</v>
      </c>
      <c r="E137" s="1" t="s">
        <v>8</v>
      </c>
      <c r="F137" s="5">
        <v>5053413</v>
      </c>
    </row>
    <row r="138" spans="1:6" x14ac:dyDescent="0.2">
      <c r="A138" s="1" t="s">
        <v>122</v>
      </c>
      <c r="B138" s="1">
        <v>2040</v>
      </c>
      <c r="C138" s="1" t="s">
        <v>94</v>
      </c>
      <c r="D138" s="1" t="s">
        <v>152</v>
      </c>
      <c r="E138" s="1" t="s">
        <v>8</v>
      </c>
      <c r="F138" s="5">
        <v>5053413</v>
      </c>
    </row>
    <row r="139" spans="1:6" x14ac:dyDescent="0.2">
      <c r="A139" s="1" t="s">
        <v>124</v>
      </c>
      <c r="B139" s="1">
        <v>2040</v>
      </c>
      <c r="C139" s="1" t="s">
        <v>94</v>
      </c>
      <c r="D139" s="1" t="s">
        <v>123</v>
      </c>
      <c r="E139" s="1" t="s">
        <v>7</v>
      </c>
      <c r="F139" s="5">
        <v>9487004</v>
      </c>
    </row>
    <row r="140" spans="1:6" x14ac:dyDescent="0.2">
      <c r="A140" s="1" t="s">
        <v>124</v>
      </c>
      <c r="B140" s="1">
        <v>2040</v>
      </c>
      <c r="C140" s="1" t="s">
        <v>94</v>
      </c>
      <c r="D140" s="1" t="s">
        <v>152</v>
      </c>
      <c r="E140" s="1" t="s">
        <v>7</v>
      </c>
      <c r="F140" s="5">
        <v>9487004</v>
      </c>
    </row>
    <row r="141" spans="1:6" x14ac:dyDescent="0.2">
      <c r="A141" s="1" t="s">
        <v>125</v>
      </c>
      <c r="B141" s="1">
        <v>2050</v>
      </c>
      <c r="C141" s="1" t="s">
        <v>104</v>
      </c>
      <c r="D141" s="1" t="s">
        <v>126</v>
      </c>
      <c r="E141" s="1" t="s">
        <v>8</v>
      </c>
      <c r="F141" s="5">
        <v>5408460</v>
      </c>
    </row>
    <row r="142" spans="1:6" x14ac:dyDescent="0.2">
      <c r="A142" s="1" t="s">
        <v>125</v>
      </c>
      <c r="B142" s="1">
        <v>2050</v>
      </c>
      <c r="C142" s="1" t="s">
        <v>104</v>
      </c>
      <c r="D142" s="1" t="s">
        <v>153</v>
      </c>
      <c r="E142" s="1" t="s">
        <v>8</v>
      </c>
      <c r="F142" s="5">
        <v>5408460</v>
      </c>
    </row>
    <row r="143" spans="1:6" x14ac:dyDescent="0.2">
      <c r="A143" s="1" t="s">
        <v>127</v>
      </c>
      <c r="B143" s="1">
        <v>2050</v>
      </c>
      <c r="C143" s="1" t="s">
        <v>104</v>
      </c>
      <c r="D143" s="1" t="s">
        <v>126</v>
      </c>
      <c r="E143" s="1" t="s">
        <v>7</v>
      </c>
      <c r="F143" s="5">
        <v>10325405</v>
      </c>
    </row>
    <row r="144" spans="1:6" x14ac:dyDescent="0.2">
      <c r="A144" s="1" t="s">
        <v>127</v>
      </c>
      <c r="B144" s="1">
        <v>2050</v>
      </c>
      <c r="C144" s="1" t="s">
        <v>104</v>
      </c>
      <c r="D144" s="1" t="s">
        <v>153</v>
      </c>
      <c r="E144" s="1" t="s">
        <v>7</v>
      </c>
      <c r="F144" s="5">
        <v>10325405</v>
      </c>
    </row>
    <row r="145" spans="1:6" x14ac:dyDescent="0.2">
      <c r="A145" s="1" t="s">
        <v>128</v>
      </c>
      <c r="B145" s="1">
        <v>2050</v>
      </c>
      <c r="C145" s="1" t="s">
        <v>108</v>
      </c>
      <c r="D145" s="1" t="s">
        <v>129</v>
      </c>
      <c r="E145" s="1" t="s">
        <v>8</v>
      </c>
      <c r="F145" s="5">
        <v>5408460</v>
      </c>
    </row>
    <row r="146" spans="1:6" x14ac:dyDescent="0.2">
      <c r="A146" s="1" t="s">
        <v>128</v>
      </c>
      <c r="B146" s="1">
        <v>2050</v>
      </c>
      <c r="C146" s="1" t="s">
        <v>108</v>
      </c>
      <c r="D146" s="1" t="s">
        <v>154</v>
      </c>
      <c r="E146" s="1" t="s">
        <v>8</v>
      </c>
      <c r="F146" s="5">
        <v>5408460</v>
      </c>
    </row>
    <row r="147" spans="1:6" x14ac:dyDescent="0.2">
      <c r="A147" s="1" t="s">
        <v>130</v>
      </c>
      <c r="B147" s="1">
        <v>2050</v>
      </c>
      <c r="C147" s="1" t="s">
        <v>108</v>
      </c>
      <c r="D147" s="1" t="s">
        <v>129</v>
      </c>
      <c r="E147" s="1" t="s">
        <v>7</v>
      </c>
      <c r="F147" s="5">
        <v>10325405</v>
      </c>
    </row>
    <row r="148" spans="1:6" x14ac:dyDescent="0.2">
      <c r="A148" s="1" t="s">
        <v>130</v>
      </c>
      <c r="B148" s="1">
        <v>2050</v>
      </c>
      <c r="C148" s="1" t="s">
        <v>108</v>
      </c>
      <c r="D148" s="1" t="s">
        <v>154</v>
      </c>
      <c r="E148" s="1" t="s">
        <v>7</v>
      </c>
      <c r="F148" s="5">
        <v>10325405</v>
      </c>
    </row>
    <row r="149" spans="1:6" x14ac:dyDescent="0.2">
      <c r="A149" s="1" t="s">
        <v>131</v>
      </c>
      <c r="B149" s="1">
        <v>2050</v>
      </c>
      <c r="C149" s="1" t="s">
        <v>44</v>
      </c>
      <c r="D149" s="1" t="s">
        <v>133</v>
      </c>
      <c r="E149" s="1" t="s">
        <v>8</v>
      </c>
      <c r="F149" s="5">
        <v>5408460</v>
      </c>
    </row>
    <row r="150" spans="1:6" x14ac:dyDescent="0.2">
      <c r="A150" s="1" t="s">
        <v>131</v>
      </c>
      <c r="B150" s="1">
        <v>2050</v>
      </c>
      <c r="C150" s="1" t="s">
        <v>44</v>
      </c>
      <c r="D150" s="1" t="s">
        <v>155</v>
      </c>
      <c r="E150" s="1" t="s">
        <v>8</v>
      </c>
      <c r="F150" s="5">
        <v>5408460</v>
      </c>
    </row>
    <row r="151" spans="1:6" x14ac:dyDescent="0.2">
      <c r="A151" s="1" t="s">
        <v>134</v>
      </c>
      <c r="B151" s="1">
        <v>2050</v>
      </c>
      <c r="C151" s="1" t="s">
        <v>44</v>
      </c>
      <c r="D151" s="1" t="s">
        <v>133</v>
      </c>
      <c r="E151" s="1" t="s">
        <v>7</v>
      </c>
      <c r="F151" s="5">
        <v>10325405</v>
      </c>
    </row>
    <row r="152" spans="1:6" x14ac:dyDescent="0.2">
      <c r="A152" s="1" t="s">
        <v>134</v>
      </c>
      <c r="B152" s="1">
        <v>2050</v>
      </c>
      <c r="C152" s="1" t="s">
        <v>44</v>
      </c>
      <c r="D152" s="1" t="s">
        <v>155</v>
      </c>
      <c r="E152" s="1" t="s">
        <v>7</v>
      </c>
      <c r="F152" s="5">
        <v>10325405</v>
      </c>
    </row>
    <row r="153" spans="1:6" x14ac:dyDescent="0.2">
      <c r="A153" s="1" t="s">
        <v>135</v>
      </c>
      <c r="B153" s="1">
        <v>2050</v>
      </c>
      <c r="C153" s="1" t="s">
        <v>94</v>
      </c>
      <c r="D153" s="1" t="s">
        <v>138</v>
      </c>
      <c r="E153" s="1" t="s">
        <v>8</v>
      </c>
      <c r="F153" s="5">
        <v>5408460</v>
      </c>
    </row>
    <row r="154" spans="1:6" x14ac:dyDescent="0.2">
      <c r="A154" s="1" t="s">
        <v>135</v>
      </c>
      <c r="B154" s="1">
        <v>2050</v>
      </c>
      <c r="C154" s="1" t="s">
        <v>94</v>
      </c>
      <c r="D154" s="1" t="s">
        <v>156</v>
      </c>
      <c r="E154" s="1" t="s">
        <v>8</v>
      </c>
      <c r="F154" s="5">
        <v>5408460</v>
      </c>
    </row>
    <row r="155" spans="1:6" x14ac:dyDescent="0.2">
      <c r="A155" s="1" t="s">
        <v>139</v>
      </c>
      <c r="B155" s="1">
        <v>2050</v>
      </c>
      <c r="C155" s="1" t="s">
        <v>94</v>
      </c>
      <c r="D155" s="1" t="s">
        <v>138</v>
      </c>
      <c r="E155" s="1" t="s">
        <v>7</v>
      </c>
      <c r="F155" s="5">
        <v>10325405</v>
      </c>
    </row>
    <row r="156" spans="1:6" x14ac:dyDescent="0.2">
      <c r="A156" s="1" t="s">
        <v>139</v>
      </c>
      <c r="B156" s="1">
        <v>2050</v>
      </c>
      <c r="C156" s="1" t="s">
        <v>94</v>
      </c>
      <c r="D156" s="1" t="s">
        <v>156</v>
      </c>
      <c r="E156" s="1" t="s">
        <v>7</v>
      </c>
      <c r="F156" s="5">
        <v>10325405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N158"/>
  <sheetViews>
    <sheetView workbookViewId="0">
      <selection activeCell="C5" sqref="C5"/>
    </sheetView>
  </sheetViews>
  <sheetFormatPr defaultColWidth="8.5703125" defaultRowHeight="15" x14ac:dyDescent="0.25"/>
  <cols>
    <col min="1" max="1" width="40.5703125" bestFit="1" customWidth="1"/>
    <col min="2" max="4" width="17.85546875" bestFit="1" customWidth="1"/>
    <col min="5" max="5" width="18.7109375" customWidth="1"/>
    <col min="6" max="9" width="12" customWidth="1"/>
    <col min="11" max="11" width="10.5703125" customWidth="1"/>
  </cols>
  <sheetData>
    <row r="1" spans="1:7" x14ac:dyDescent="0.25">
      <c r="A1" t="s">
        <v>157</v>
      </c>
      <c r="B1" t="s">
        <v>158</v>
      </c>
    </row>
    <row r="2" spans="1:7" x14ac:dyDescent="0.25">
      <c r="A2" s="2"/>
      <c r="B2" s="2">
        <v>2020</v>
      </c>
      <c r="C2" s="2">
        <v>2035</v>
      </c>
      <c r="D2" s="2">
        <v>2040</v>
      </c>
      <c r="E2" s="2">
        <v>2050</v>
      </c>
    </row>
    <row r="3" spans="1:7" x14ac:dyDescent="0.25">
      <c r="A3" t="s">
        <v>159</v>
      </c>
      <c r="B3" s="22">
        <f>E31</f>
        <v>387.82976050484802</v>
      </c>
      <c r="C3" s="22">
        <f>E67</f>
        <v>386.67370206303292</v>
      </c>
      <c r="D3" s="22">
        <f>E103</f>
        <v>386.75149772036337</v>
      </c>
      <c r="E3" s="22">
        <f>E139</f>
        <v>390.23919633991346</v>
      </c>
    </row>
    <row r="4" spans="1:7" x14ac:dyDescent="0.25">
      <c r="A4" t="s">
        <v>160</v>
      </c>
      <c r="B4">
        <v>453.59199999999998</v>
      </c>
      <c r="C4">
        <f>$B4</f>
        <v>453.59199999999998</v>
      </c>
      <c r="D4">
        <f t="shared" ref="D4:E5" si="0">$B4</f>
        <v>453.59199999999998</v>
      </c>
      <c r="E4">
        <f t="shared" si="0"/>
        <v>453.59199999999998</v>
      </c>
    </row>
    <row r="5" spans="1:7" x14ac:dyDescent="0.25">
      <c r="A5" t="s">
        <v>161</v>
      </c>
      <c r="B5">
        <v>2000</v>
      </c>
      <c r="C5">
        <f>$B5</f>
        <v>2000</v>
      </c>
      <c r="D5">
        <f t="shared" si="0"/>
        <v>2000</v>
      </c>
      <c r="E5">
        <f t="shared" si="0"/>
        <v>2000</v>
      </c>
    </row>
    <row r="6" spans="1:7" s="3" customFormat="1" x14ac:dyDescent="0.25">
      <c r="A6" s="3" t="s">
        <v>162</v>
      </c>
      <c r="B6" s="3">
        <f>B3/B4/B5</f>
        <v>4.2750948044150696E-4</v>
      </c>
      <c r="C6" s="3">
        <f>C3/C4/C5</f>
        <v>4.2623514310551438E-4</v>
      </c>
      <c r="D6" s="3">
        <f t="shared" ref="D6:E6" si="1">D3/D4/D5</f>
        <v>4.2632089820848187E-4</v>
      </c>
      <c r="E6" s="3">
        <f t="shared" si="1"/>
        <v>4.3016543098193253E-4</v>
      </c>
    </row>
    <row r="7" spans="1:7" s="3" customFormat="1" x14ac:dyDescent="0.25">
      <c r="A7" t="s">
        <v>163</v>
      </c>
      <c r="B7" s="22">
        <f>E48</f>
        <v>86.04964439736581</v>
      </c>
      <c r="C7" s="22">
        <f>E84</f>
        <v>85.806788824250646</v>
      </c>
      <c r="D7" s="22">
        <f>E120</f>
        <v>85.801581239356651</v>
      </c>
      <c r="E7" s="22">
        <f>E156</f>
        <v>85.818551533864579</v>
      </c>
    </row>
    <row r="8" spans="1:7" s="3" customFormat="1" x14ac:dyDescent="0.25">
      <c r="A8" t="s">
        <v>160</v>
      </c>
      <c r="B8">
        <v>453.59199999999998</v>
      </c>
      <c r="C8">
        <f t="shared" ref="C8:E9" si="2">$B8</f>
        <v>453.59199999999998</v>
      </c>
      <c r="D8">
        <f t="shared" si="2"/>
        <v>453.59199999999998</v>
      </c>
      <c r="E8">
        <f t="shared" si="2"/>
        <v>453.59199999999998</v>
      </c>
    </row>
    <row r="9" spans="1:7" s="3" customFormat="1" x14ac:dyDescent="0.25">
      <c r="A9" t="s">
        <v>161</v>
      </c>
      <c r="B9">
        <v>2000</v>
      </c>
      <c r="C9">
        <f t="shared" si="2"/>
        <v>2000</v>
      </c>
      <c r="D9">
        <f t="shared" si="2"/>
        <v>2000</v>
      </c>
      <c r="E9">
        <f t="shared" si="2"/>
        <v>2000</v>
      </c>
    </row>
    <row r="10" spans="1:7" s="3" customFormat="1" x14ac:dyDescent="0.25">
      <c r="A10" s="3" t="s">
        <v>164</v>
      </c>
      <c r="B10" s="3">
        <f>B7/B8/B9</f>
        <v>9.4853573693281419E-5</v>
      </c>
      <c r="C10" s="3">
        <f>C7/C8/C9</f>
        <v>9.4585871029747708E-5</v>
      </c>
      <c r="D10" s="3">
        <f t="shared" ref="D10:E10" si="3">D7/D8/D9</f>
        <v>9.4580130645333967E-5</v>
      </c>
      <c r="E10" s="3">
        <f t="shared" si="3"/>
        <v>9.4598837208178914E-5</v>
      </c>
    </row>
    <row r="11" spans="1:7" x14ac:dyDescent="0.25">
      <c r="A11" t="s">
        <v>165</v>
      </c>
      <c r="B11" s="23">
        <f>K31</f>
        <v>2171.4321965334925</v>
      </c>
      <c r="C11" s="23">
        <f>K67</f>
        <v>1902.7236466384511</v>
      </c>
      <c r="D11" s="23">
        <v>1988.3502465753429</v>
      </c>
      <c r="E11" s="23">
        <f>K139</f>
        <v>1828.6162147204122</v>
      </c>
    </row>
    <row r="12" spans="1:7" x14ac:dyDescent="0.25">
      <c r="A12" t="s">
        <v>160</v>
      </c>
      <c r="B12">
        <v>453.59199999999998</v>
      </c>
      <c r="C12">
        <f>$B12</f>
        <v>453.59199999999998</v>
      </c>
      <c r="D12">
        <f t="shared" ref="D12:E13" si="4">$B12</f>
        <v>453.59199999999998</v>
      </c>
      <c r="E12">
        <f t="shared" si="4"/>
        <v>453.59199999999998</v>
      </c>
    </row>
    <row r="13" spans="1:7" x14ac:dyDescent="0.25">
      <c r="A13" t="s">
        <v>161</v>
      </c>
      <c r="B13">
        <v>2000</v>
      </c>
      <c r="C13">
        <f>$B13</f>
        <v>2000</v>
      </c>
      <c r="D13">
        <f t="shared" si="4"/>
        <v>2000</v>
      </c>
      <c r="E13">
        <f t="shared" si="4"/>
        <v>2000</v>
      </c>
    </row>
    <row r="14" spans="1:7" x14ac:dyDescent="0.25">
      <c r="A14" s="3" t="s">
        <v>166</v>
      </c>
      <c r="B14" s="3">
        <f>B11/B12/B13</f>
        <v>2.3935962236255187E-3</v>
      </c>
      <c r="C14" s="3">
        <f>C11/C12/C13</f>
        <v>2.097395508120129E-3</v>
      </c>
      <c r="D14" s="3">
        <f t="shared" ref="D14:E14" si="5">D11/D12/D13</f>
        <v>2.1917827547392179E-3</v>
      </c>
      <c r="E14" s="3">
        <f t="shared" si="5"/>
        <v>2.0157059810583214E-3</v>
      </c>
    </row>
    <row r="16" spans="1:7" s="6" customFormat="1" x14ac:dyDescent="0.25">
      <c r="A16" s="24" t="s">
        <v>167</v>
      </c>
      <c r="B16" s="25"/>
      <c r="C16" s="25"/>
      <c r="G16" s="7"/>
    </row>
    <row r="17" spans="1:14" s="6" customFormat="1" x14ac:dyDescent="0.25">
      <c r="A17" s="26" t="s">
        <v>168</v>
      </c>
      <c r="B17" s="25"/>
      <c r="C17" s="25"/>
      <c r="D17" s="25"/>
      <c r="E17" s="25"/>
    </row>
    <row r="18" spans="1:14" s="6" customFormat="1" x14ac:dyDescent="0.25">
      <c r="A18" s="27"/>
      <c r="B18" s="92" t="s">
        <v>169</v>
      </c>
      <c r="C18" s="99"/>
      <c r="D18" s="99"/>
      <c r="E18" s="99"/>
      <c r="F18" s="99"/>
      <c r="G18" s="99"/>
      <c r="H18" s="99"/>
      <c r="I18" s="100"/>
    </row>
    <row r="19" spans="1:14" s="6" customFormat="1" x14ac:dyDescent="0.25">
      <c r="A19" s="27"/>
      <c r="B19" s="92" t="s">
        <v>170</v>
      </c>
      <c r="C19" s="101"/>
      <c r="D19" s="92" t="s">
        <v>171</v>
      </c>
      <c r="E19" s="101"/>
      <c r="F19" s="92" t="s">
        <v>172</v>
      </c>
      <c r="G19" s="102"/>
      <c r="H19" s="102"/>
      <c r="I19" s="101"/>
      <c r="K19" s="28" t="s">
        <v>173</v>
      </c>
      <c r="L19" s="29"/>
      <c r="M19" s="25"/>
      <c r="N19" s="25"/>
    </row>
    <row r="20" spans="1:14" s="6" customFormat="1" ht="16.5" x14ac:dyDescent="0.3">
      <c r="A20" s="65" t="s">
        <v>174</v>
      </c>
      <c r="B20" s="63" t="s">
        <v>175</v>
      </c>
      <c r="C20" s="66" t="s">
        <v>176</v>
      </c>
      <c r="D20" s="30" t="s">
        <v>177</v>
      </c>
      <c r="E20" s="31" t="s">
        <v>178</v>
      </c>
      <c r="F20" s="63" t="s">
        <v>179</v>
      </c>
      <c r="G20" s="65" t="s">
        <v>180</v>
      </c>
      <c r="H20" s="65" t="s">
        <v>181</v>
      </c>
      <c r="I20" s="66" t="s">
        <v>176</v>
      </c>
      <c r="K20" s="32" t="s">
        <v>182</v>
      </c>
      <c r="L20" s="33"/>
      <c r="M20" s="25"/>
      <c r="N20" s="25"/>
    </row>
    <row r="21" spans="1:14" s="6" customFormat="1" x14ac:dyDescent="0.25">
      <c r="A21" s="92"/>
      <c r="B21" s="93"/>
      <c r="C21" s="93"/>
      <c r="D21" s="93"/>
      <c r="E21" s="93"/>
      <c r="F21" s="93"/>
      <c r="G21" s="93"/>
      <c r="H21" s="93"/>
      <c r="I21" s="94"/>
    </row>
    <row r="22" spans="1:14" s="6" customFormat="1" x14ac:dyDescent="0.25">
      <c r="A22" s="25" t="s">
        <v>183</v>
      </c>
      <c r="B22" s="34">
        <v>1.836558338684682E-2</v>
      </c>
      <c r="C22" s="34">
        <v>7.862227935564732E-2</v>
      </c>
      <c r="D22" s="35">
        <v>317.1421687673764</v>
      </c>
      <c r="E22" s="35">
        <v>385.80287382017201</v>
      </c>
      <c r="F22" s="34">
        <v>4.5517784243982201E-2</v>
      </c>
      <c r="G22" s="34">
        <v>1.937040498498303E-2</v>
      </c>
      <c r="H22" s="34">
        <v>0.78819064312668796</v>
      </c>
      <c r="I22" s="34">
        <v>9.7448672364489744E-2</v>
      </c>
      <c r="K22" s="36">
        <v>2275.5817719454863</v>
      </c>
      <c r="L22"/>
      <c r="M22" s="25" t="s">
        <v>183</v>
      </c>
    </row>
    <row r="23" spans="1:14" s="6" customFormat="1" x14ac:dyDescent="0.25">
      <c r="A23" s="25" t="s">
        <v>184</v>
      </c>
      <c r="B23" s="37">
        <v>1.8139717485859089E-2</v>
      </c>
      <c r="C23" s="37">
        <v>7.7662908644861889E-2</v>
      </c>
      <c r="D23" s="38">
        <v>318.9219914604202</v>
      </c>
      <c r="E23" s="38">
        <v>389.73908243236303</v>
      </c>
      <c r="F23" s="37">
        <v>4.5510738775299604E-2</v>
      </c>
      <c r="G23" s="37">
        <v>1.9349951681679061E-2</v>
      </c>
      <c r="H23" s="37">
        <v>0.76468013800615409</v>
      </c>
      <c r="I23" s="37">
        <v>9.5236915250235685E-2</v>
      </c>
      <c r="K23" s="36">
        <v>2011.134692086797</v>
      </c>
      <c r="L23"/>
      <c r="M23" s="25" t="s">
        <v>184</v>
      </c>
    </row>
    <row r="24" spans="1:14" s="6" customFormat="1" x14ac:dyDescent="0.25">
      <c r="A24" s="25" t="s">
        <v>185</v>
      </c>
      <c r="B24" s="37">
        <v>1.6275573183197847E-2</v>
      </c>
      <c r="C24" s="37">
        <v>7.1177679488160103E-2</v>
      </c>
      <c r="D24" s="38">
        <v>316.08573105425398</v>
      </c>
      <c r="E24" s="38">
        <v>389.14723245125828</v>
      </c>
      <c r="F24" s="37">
        <v>4.5452993342958839E-2</v>
      </c>
      <c r="G24" s="37">
        <v>1.9374648598178744E-2</v>
      </c>
      <c r="H24" s="37">
        <v>0.69148449500016684</v>
      </c>
      <c r="I24" s="37">
        <v>8.7665688500245018E-2</v>
      </c>
      <c r="K24" s="36">
        <v>2230.2146495365319</v>
      </c>
      <c r="L24"/>
      <c r="M24" s="25" t="s">
        <v>185</v>
      </c>
    </row>
    <row r="25" spans="1:14" s="6" customFormat="1" x14ac:dyDescent="0.25">
      <c r="A25" s="25" t="s">
        <v>186</v>
      </c>
      <c r="B25" s="37">
        <v>1.9215524519480592E-2</v>
      </c>
      <c r="C25" s="37">
        <v>8.4542893032806612E-2</v>
      </c>
      <c r="D25" s="38">
        <v>312.93590045309634</v>
      </c>
      <c r="E25" s="38">
        <v>379.20528941579261</v>
      </c>
      <c r="F25" s="37">
        <v>4.547532129760868E-2</v>
      </c>
      <c r="G25" s="37">
        <v>1.9382656545464071E-2</v>
      </c>
      <c r="H25" s="37">
        <v>0.85085048790981399</v>
      </c>
      <c r="I25" s="37">
        <v>0.10704034533827964</v>
      </c>
      <c r="K25" s="36">
        <v>1975.493632114209</v>
      </c>
      <c r="L25"/>
      <c r="M25" s="25" t="s">
        <v>186</v>
      </c>
    </row>
    <row r="26" spans="1:14" s="6" customFormat="1" x14ac:dyDescent="0.25">
      <c r="A26" s="25" t="s">
        <v>13</v>
      </c>
      <c r="B26" s="37">
        <v>1.5985839038892023E-2</v>
      </c>
      <c r="C26" s="37">
        <v>5.9304169777865616E-2</v>
      </c>
      <c r="D26" s="38">
        <v>328.04711947461533</v>
      </c>
      <c r="E26" s="38">
        <v>412.2187246027118</v>
      </c>
      <c r="F26" s="37">
        <v>4.5663729974025527E-2</v>
      </c>
      <c r="G26" s="37">
        <v>1.965431777418981E-2</v>
      </c>
      <c r="H26" s="37">
        <v>0.69793611590013693</v>
      </c>
      <c r="I26" s="37">
        <v>7.3430408561047919E-2</v>
      </c>
      <c r="K26" s="36">
        <v>2329.6493488516312</v>
      </c>
      <c r="L26"/>
      <c r="M26" s="25" t="s">
        <v>13</v>
      </c>
    </row>
    <row r="27" spans="1:14" s="6" customFormat="1" x14ac:dyDescent="0.25">
      <c r="A27" s="25" t="s">
        <v>187</v>
      </c>
      <c r="B27" s="37">
        <v>1.366279842799217E-2</v>
      </c>
      <c r="C27" s="37">
        <v>6.0411147731531681E-2</v>
      </c>
      <c r="D27" s="38">
        <v>311.09593885886733</v>
      </c>
      <c r="E27" s="38">
        <v>396.39935608058545</v>
      </c>
      <c r="F27" s="37">
        <v>4.5488991150649111E-2</v>
      </c>
      <c r="G27" s="37">
        <v>1.931340832577199E-2</v>
      </c>
      <c r="H27" s="37">
        <v>0.63108116481773724</v>
      </c>
      <c r="I27" s="37">
        <v>7.4573358683345234E-2</v>
      </c>
      <c r="K27" s="36">
        <v>2133.6957831241048</v>
      </c>
      <c r="L27"/>
      <c r="M27" s="25" t="s">
        <v>187</v>
      </c>
    </row>
    <row r="28" spans="1:14" s="6" customFormat="1" x14ac:dyDescent="0.25">
      <c r="A28" s="25" t="s">
        <v>188</v>
      </c>
      <c r="B28" s="37">
        <v>1.7112141589667756E-2</v>
      </c>
      <c r="C28" s="37">
        <v>7.373549353267228E-2</v>
      </c>
      <c r="D28" s="38">
        <v>309.09320230847845</v>
      </c>
      <c r="E28" s="38">
        <v>379.16644173608103</v>
      </c>
      <c r="F28" s="37">
        <v>4.552647280240444E-2</v>
      </c>
      <c r="G28" s="37">
        <v>1.9311658649196695E-2</v>
      </c>
      <c r="H28" s="37">
        <v>0.75789063988147121</v>
      </c>
      <c r="I28" s="37">
        <v>8.9769686545717514E-2</v>
      </c>
      <c r="K28" s="36">
        <v>2149.8290461611355</v>
      </c>
      <c r="L28"/>
      <c r="M28" s="25" t="s">
        <v>188</v>
      </c>
    </row>
    <row r="29" spans="1:14" s="6" customFormat="1" x14ac:dyDescent="0.25">
      <c r="A29" s="25" t="s">
        <v>189</v>
      </c>
      <c r="B29" s="37">
        <v>1.7249449220415845E-2</v>
      </c>
      <c r="C29" s="37">
        <v>7.6715685580102042E-2</v>
      </c>
      <c r="D29" s="38">
        <v>322.10194162147366</v>
      </c>
      <c r="E29" s="38">
        <v>395.54796225457261</v>
      </c>
      <c r="F29" s="37">
        <v>4.5512055372954517E-2</v>
      </c>
      <c r="G29" s="37">
        <v>1.9312679491833969E-2</v>
      </c>
      <c r="H29" s="37">
        <v>0.71125405353700055</v>
      </c>
      <c r="I29" s="37">
        <v>9.6046557641621913E-2</v>
      </c>
      <c r="K29" s="36">
        <v>2018.4896810786702</v>
      </c>
      <c r="L29"/>
      <c r="M29" s="25" t="s">
        <v>189</v>
      </c>
    </row>
    <row r="30" spans="1:14" s="6" customFormat="1" x14ac:dyDescent="0.25">
      <c r="A30" s="25" t="s">
        <v>190</v>
      </c>
      <c r="B30" s="37">
        <v>1.9509868336844802E-2</v>
      </c>
      <c r="C30" s="37">
        <v>8.3909869337653098E-2</v>
      </c>
      <c r="D30" s="38">
        <v>318.90542759902735</v>
      </c>
      <c r="E30" s="38">
        <v>385.67727732407229</v>
      </c>
      <c r="F30" s="37">
        <v>4.5510035628907521E-2</v>
      </c>
      <c r="G30" s="37">
        <v>1.9465955002413934E-2</v>
      </c>
      <c r="H30" s="37">
        <v>0.85205145060274623</v>
      </c>
      <c r="I30" s="37">
        <v>0.10390473349742342</v>
      </c>
      <c r="K30" s="36">
        <v>2050.3463112768341</v>
      </c>
      <c r="L30"/>
      <c r="M30" s="25" t="s">
        <v>190</v>
      </c>
    </row>
    <row r="31" spans="1:14" s="6" customFormat="1" x14ac:dyDescent="0.25">
      <c r="A31" s="27" t="s">
        <v>191</v>
      </c>
      <c r="B31" s="39">
        <v>1.7263056875122144E-2</v>
      </c>
      <c r="C31" s="39">
        <v>7.4072178321756443E-2</v>
      </c>
      <c r="D31" s="40">
        <v>315.54967268165439</v>
      </c>
      <c r="E31" s="40">
        <v>387.82976050484802</v>
      </c>
      <c r="F31" s="39">
        <v>4.5519393959899741E-2</v>
      </c>
      <c r="G31" s="39">
        <v>1.936038031807133E-2</v>
      </c>
      <c r="H31" s="39">
        <v>0.74991030115658142</v>
      </c>
      <c r="I31" s="39">
        <v>9.1236255679655792E-2</v>
      </c>
      <c r="K31" s="41">
        <v>2171.4321965334925</v>
      </c>
      <c r="L31"/>
      <c r="M31" s="27" t="s">
        <v>191</v>
      </c>
    </row>
    <row r="32" spans="1:14" s="6" customFormat="1" x14ac:dyDescent="0.25">
      <c r="A32" s="25"/>
      <c r="B32" s="95" t="s">
        <v>192</v>
      </c>
      <c r="C32" s="96"/>
      <c r="D32" s="64"/>
      <c r="E32" s="25"/>
      <c r="F32" s="25"/>
      <c r="G32" s="25"/>
      <c r="H32" s="25"/>
      <c r="I32" s="25"/>
      <c r="K32" s="97" t="s">
        <v>192</v>
      </c>
      <c r="L32" s="97"/>
      <c r="M32" s="98"/>
    </row>
    <row r="33" spans="1:13" s="6" customFormat="1" x14ac:dyDescent="0.25">
      <c r="B33" s="42"/>
      <c r="K33" s="25"/>
      <c r="L33" s="25"/>
      <c r="M33" s="25"/>
    </row>
    <row r="34" spans="1:13" s="6" customFormat="1" x14ac:dyDescent="0.25">
      <c r="A34" s="43" t="s">
        <v>193</v>
      </c>
      <c r="B34" s="25"/>
      <c r="C34" s="25"/>
      <c r="D34" s="25"/>
      <c r="E34" s="25"/>
      <c r="F34" s="25"/>
      <c r="G34" s="25"/>
      <c r="H34" s="25"/>
      <c r="I34" s="25"/>
    </row>
    <row r="35" spans="1:13" s="6" customFormat="1" x14ac:dyDescent="0.25">
      <c r="A35" s="25"/>
      <c r="B35" s="92" t="s">
        <v>169</v>
      </c>
      <c r="C35" s="99"/>
      <c r="D35" s="99"/>
      <c r="E35" s="99"/>
      <c r="F35" s="99"/>
      <c r="G35" s="99"/>
      <c r="H35" s="99"/>
      <c r="I35" s="100"/>
    </row>
    <row r="36" spans="1:13" s="6" customFormat="1" x14ac:dyDescent="0.25">
      <c r="A36" s="27"/>
      <c r="B36" s="92" t="s">
        <v>170</v>
      </c>
      <c r="C36" s="101"/>
      <c r="D36" s="92" t="s">
        <v>171</v>
      </c>
      <c r="E36" s="101"/>
      <c r="F36" s="92" t="s">
        <v>172</v>
      </c>
      <c r="G36" s="102"/>
      <c r="H36" s="102"/>
      <c r="I36" s="101"/>
    </row>
    <row r="37" spans="1:13" s="6" customFormat="1" ht="16.5" x14ac:dyDescent="0.3">
      <c r="A37" s="65" t="s">
        <v>174</v>
      </c>
      <c r="B37" s="63" t="s">
        <v>175</v>
      </c>
      <c r="C37" s="66" t="s">
        <v>176</v>
      </c>
      <c r="D37" s="30" t="s">
        <v>177</v>
      </c>
      <c r="E37" s="31" t="s">
        <v>178</v>
      </c>
      <c r="F37" s="63" t="s">
        <v>179</v>
      </c>
      <c r="G37" s="65" t="s">
        <v>180</v>
      </c>
      <c r="H37" s="65" t="s">
        <v>181</v>
      </c>
      <c r="I37" s="66" t="s">
        <v>176</v>
      </c>
    </row>
    <row r="38" spans="1:13" s="6" customFormat="1" x14ac:dyDescent="0.25">
      <c r="A38" s="92"/>
      <c r="B38" s="93"/>
      <c r="C38" s="93"/>
      <c r="D38" s="93"/>
      <c r="E38" s="93"/>
      <c r="F38" s="93"/>
      <c r="G38" s="93"/>
      <c r="H38" s="93"/>
      <c r="I38" s="94"/>
    </row>
    <row r="39" spans="1:13" s="6" customFormat="1" x14ac:dyDescent="0.25">
      <c r="A39" s="25" t="s">
        <v>183</v>
      </c>
      <c r="B39" s="34">
        <v>0.65227797496621354</v>
      </c>
      <c r="C39" s="34">
        <v>0.14109136084131185</v>
      </c>
      <c r="D39" s="35">
        <v>73.98990835151109</v>
      </c>
      <c r="E39" s="35">
        <v>85.742649139598967</v>
      </c>
      <c r="F39" s="34">
        <v>2.4353409458903147E-3</v>
      </c>
      <c r="G39" s="34">
        <v>2.2399154915398755E-3</v>
      </c>
      <c r="H39" s="34">
        <v>2.5499440856368651</v>
      </c>
      <c r="I39" s="34">
        <v>0.17524008206370517</v>
      </c>
    </row>
    <row r="40" spans="1:13" s="6" customFormat="1" x14ac:dyDescent="0.25">
      <c r="A40" s="25" t="s">
        <v>184</v>
      </c>
      <c r="B40" s="37">
        <v>0.6314093283637886</v>
      </c>
      <c r="C40" s="37">
        <v>0.13605058598734673</v>
      </c>
      <c r="D40" s="38">
        <v>73.825320810162452</v>
      </c>
      <c r="E40" s="38">
        <v>86.081560432908702</v>
      </c>
      <c r="F40" s="37">
        <v>2.4270008320622996E-3</v>
      </c>
      <c r="G40" s="37">
        <v>2.2322148911238524E-3</v>
      </c>
      <c r="H40" s="37">
        <v>2.4596364792844803</v>
      </c>
      <c r="I40" s="37">
        <v>0.1701671592721426</v>
      </c>
    </row>
    <row r="41" spans="1:13" s="6" customFormat="1" x14ac:dyDescent="0.25">
      <c r="A41" s="25" t="s">
        <v>185</v>
      </c>
      <c r="B41" s="37">
        <v>0.60702246083320843</v>
      </c>
      <c r="C41" s="37">
        <v>0.12652449438312835</v>
      </c>
      <c r="D41" s="38">
        <v>72.914635019632797</v>
      </c>
      <c r="E41" s="38">
        <v>85.370325983979654</v>
      </c>
      <c r="F41" s="37">
        <v>2.4285259577462442E-3</v>
      </c>
      <c r="G41" s="37">
        <v>2.2336220099701243E-3</v>
      </c>
      <c r="H41" s="37">
        <v>2.3098510765229752</v>
      </c>
      <c r="I41" s="37">
        <v>0.15571281963803266</v>
      </c>
    </row>
    <row r="42" spans="1:13" s="6" customFormat="1" x14ac:dyDescent="0.25">
      <c r="A42" s="25" t="s">
        <v>186</v>
      </c>
      <c r="B42" s="37">
        <v>0.72005634000503715</v>
      </c>
      <c r="C42" s="37">
        <v>0.15718007652810759</v>
      </c>
      <c r="D42" s="38">
        <v>74.95702668772627</v>
      </c>
      <c r="E42" s="38">
        <v>86.385482520563912</v>
      </c>
      <c r="F42" s="37">
        <v>2.5340110369935858E-3</v>
      </c>
      <c r="G42" s="37">
        <v>2.3310126135137324E-3</v>
      </c>
      <c r="H42" s="37">
        <v>2.9355628756754948</v>
      </c>
      <c r="I42" s="37">
        <v>0.19784701276630423</v>
      </c>
    </row>
    <row r="43" spans="1:13" s="6" customFormat="1" x14ac:dyDescent="0.25">
      <c r="A43" s="25" t="s">
        <v>13</v>
      </c>
      <c r="B43" s="37">
        <v>0.49981995500936427</v>
      </c>
      <c r="C43" s="37">
        <v>0.10548872611922663</v>
      </c>
      <c r="D43" s="38">
        <v>70.775167609469563</v>
      </c>
      <c r="E43" s="38">
        <v>84.20364832331154</v>
      </c>
      <c r="F43" s="37">
        <v>2.3374925544799134E-3</v>
      </c>
      <c r="G43" s="37">
        <v>2.1495797386628774E-3</v>
      </c>
      <c r="H43" s="37">
        <v>1.935724063919964</v>
      </c>
      <c r="I43" s="37">
        <v>0.12819676541124633</v>
      </c>
    </row>
    <row r="44" spans="1:13" s="6" customFormat="1" x14ac:dyDescent="0.25">
      <c r="A44" s="25" t="s">
        <v>187</v>
      </c>
      <c r="B44" s="37">
        <v>0.49279787227497401</v>
      </c>
      <c r="C44" s="37">
        <v>0.10855224561855885</v>
      </c>
      <c r="D44" s="38">
        <v>73.448495030994977</v>
      </c>
      <c r="E44" s="38">
        <v>89.038749332188559</v>
      </c>
      <c r="F44" s="37">
        <v>2.393343096894126E-3</v>
      </c>
      <c r="G44" s="37">
        <v>2.2009997097371448E-3</v>
      </c>
      <c r="H44" s="37">
        <v>1.9759154528065233</v>
      </c>
      <c r="I44" s="37">
        <v>0.13236242313687832</v>
      </c>
    </row>
    <row r="45" spans="1:13" s="6" customFormat="1" x14ac:dyDescent="0.25">
      <c r="A45" s="25" t="s">
        <v>188</v>
      </c>
      <c r="B45" s="37">
        <v>0.5796937657572534</v>
      </c>
      <c r="C45" s="37">
        <v>0.12593320603432676</v>
      </c>
      <c r="D45" s="38">
        <v>72.750531994826105</v>
      </c>
      <c r="E45" s="38">
        <v>85.381265251689726</v>
      </c>
      <c r="F45" s="37">
        <v>2.3625196477893955E-3</v>
      </c>
      <c r="G45" s="37">
        <v>2.1727934780241044E-3</v>
      </c>
      <c r="H45" s="37">
        <v>2.2342666523790493</v>
      </c>
      <c r="I45" s="37">
        <v>0.15346231627568968</v>
      </c>
    </row>
    <row r="46" spans="1:13" s="6" customFormat="1" x14ac:dyDescent="0.25">
      <c r="A46" s="25" t="s">
        <v>189</v>
      </c>
      <c r="B46" s="37">
        <v>0.66549346918206453</v>
      </c>
      <c r="C46" s="37">
        <v>0.14368427250830049</v>
      </c>
      <c r="D46" s="38">
        <v>74.075819583787734</v>
      </c>
      <c r="E46" s="38">
        <v>86.336584400545334</v>
      </c>
      <c r="F46" s="37">
        <v>2.491203651335685E-3</v>
      </c>
      <c r="G46" s="37">
        <v>2.2913934889679461E-3</v>
      </c>
      <c r="H46" s="37">
        <v>2.6781972646016556</v>
      </c>
      <c r="I46" s="37">
        <v>0.18051454776732356</v>
      </c>
    </row>
    <row r="47" spans="1:13" s="6" customFormat="1" x14ac:dyDescent="0.25">
      <c r="A47" s="25" t="s">
        <v>190</v>
      </c>
      <c r="B47" s="37">
        <v>0.72624394367505007</v>
      </c>
      <c r="C47" s="37">
        <v>0.15849445131342754</v>
      </c>
      <c r="D47" s="38">
        <v>75.004718288072695</v>
      </c>
      <c r="E47" s="38">
        <v>86.003842038486098</v>
      </c>
      <c r="F47" s="37">
        <v>2.5334763177191112E-3</v>
      </c>
      <c r="G47" s="37">
        <v>2.3305948888738674E-3</v>
      </c>
      <c r="H47" s="37">
        <v>2.8636637772670057</v>
      </c>
      <c r="I47" s="37">
        <v>0.19599147133330783</v>
      </c>
    </row>
    <row r="48" spans="1:13" s="6" customFormat="1" x14ac:dyDescent="0.25">
      <c r="A48" s="27" t="s">
        <v>191</v>
      </c>
      <c r="B48" s="39">
        <v>0.60277231570564838</v>
      </c>
      <c r="C48" s="39">
        <v>0.13040808361294529</v>
      </c>
      <c r="D48" s="40">
        <v>73.403859542935365</v>
      </c>
      <c r="E48" s="40">
        <v>86.04964439736581</v>
      </c>
      <c r="F48" s="39">
        <v>2.410662725089613E-3</v>
      </c>
      <c r="G48" s="39">
        <v>2.2171437250342219E-3</v>
      </c>
      <c r="H48" s="39">
        <v>2.3554421273960142</v>
      </c>
      <c r="I48" s="39">
        <v>0.16087688548874296</v>
      </c>
    </row>
    <row r="49" spans="1:14" s="6" customFormat="1" x14ac:dyDescent="0.25">
      <c r="A49" s="25"/>
      <c r="B49" s="95" t="s">
        <v>194</v>
      </c>
      <c r="C49" s="96"/>
      <c r="D49" s="64"/>
      <c r="E49" s="25"/>
      <c r="F49" s="25"/>
      <c r="G49" s="25"/>
      <c r="H49" s="25"/>
      <c r="I49" s="25"/>
    </row>
    <row r="50" spans="1:14" s="6" customFormat="1" x14ac:dyDescent="0.25">
      <c r="A50" s="25"/>
      <c r="B50" s="42"/>
      <c r="C50" s="25"/>
      <c r="D50" s="25"/>
      <c r="E50" s="25"/>
      <c r="F50" s="25"/>
      <c r="G50" s="25"/>
      <c r="H50" s="25"/>
      <c r="I50" s="25"/>
    </row>
    <row r="51" spans="1:14" s="6" customFormat="1" x14ac:dyDescent="0.25"/>
    <row r="52" spans="1:14" s="6" customFormat="1" x14ac:dyDescent="0.25">
      <c r="A52" s="24" t="s">
        <v>195</v>
      </c>
      <c r="B52" s="25"/>
      <c r="C52" s="25"/>
      <c r="D52" s="25"/>
      <c r="E52" s="25"/>
      <c r="F52" s="25"/>
      <c r="G52" s="7"/>
      <c r="H52" s="25"/>
      <c r="I52" s="25"/>
    </row>
    <row r="53" spans="1:14" s="6" customFormat="1" x14ac:dyDescent="0.25">
      <c r="A53" s="26" t="s">
        <v>168</v>
      </c>
      <c r="B53" s="25"/>
      <c r="C53" s="25"/>
      <c r="D53" s="25"/>
      <c r="E53" s="25"/>
      <c r="F53" s="25"/>
      <c r="G53" s="25"/>
      <c r="H53" s="25"/>
      <c r="I53" s="25"/>
    </row>
    <row r="54" spans="1:14" s="6" customFormat="1" x14ac:dyDescent="0.25">
      <c r="A54" s="27"/>
      <c r="B54" s="92" t="s">
        <v>169</v>
      </c>
      <c r="C54" s="99"/>
      <c r="D54" s="99"/>
      <c r="E54" s="99"/>
      <c r="F54" s="99"/>
      <c r="G54" s="99"/>
      <c r="H54" s="99"/>
      <c r="I54" s="100"/>
    </row>
    <row r="55" spans="1:14" s="6" customFormat="1" x14ac:dyDescent="0.25">
      <c r="A55" s="27"/>
      <c r="B55" s="92" t="s">
        <v>170</v>
      </c>
      <c r="C55" s="101"/>
      <c r="D55" s="92" t="s">
        <v>171</v>
      </c>
      <c r="E55" s="101"/>
      <c r="F55" s="92" t="s">
        <v>172</v>
      </c>
      <c r="G55" s="102"/>
      <c r="H55" s="102"/>
      <c r="I55" s="101"/>
      <c r="K55" s="28" t="s">
        <v>173</v>
      </c>
      <c r="L55" s="29"/>
      <c r="M55" s="25"/>
      <c r="N55" s="25"/>
    </row>
    <row r="56" spans="1:14" s="6" customFormat="1" ht="16.5" x14ac:dyDescent="0.3">
      <c r="A56" s="65" t="s">
        <v>174</v>
      </c>
      <c r="B56" s="63" t="s">
        <v>175</v>
      </c>
      <c r="C56" s="66" t="s">
        <v>176</v>
      </c>
      <c r="D56" s="30" t="s">
        <v>177</v>
      </c>
      <c r="E56" s="31" t="s">
        <v>178</v>
      </c>
      <c r="F56" s="63" t="s">
        <v>179</v>
      </c>
      <c r="G56" s="65" t="s">
        <v>180</v>
      </c>
      <c r="H56" s="65" t="s">
        <v>181</v>
      </c>
      <c r="I56" s="66" t="s">
        <v>176</v>
      </c>
      <c r="K56" s="32" t="s">
        <v>196</v>
      </c>
      <c r="L56" s="33"/>
      <c r="M56" s="25"/>
      <c r="N56" s="25"/>
    </row>
    <row r="57" spans="1:14" s="6" customFormat="1" x14ac:dyDescent="0.25">
      <c r="A57" s="92"/>
      <c r="B57" s="93"/>
      <c r="C57" s="93"/>
      <c r="D57" s="93"/>
      <c r="E57" s="93"/>
      <c r="F57" s="93"/>
      <c r="G57" s="93"/>
      <c r="H57" s="93"/>
      <c r="I57" s="94"/>
    </row>
    <row r="58" spans="1:14" s="6" customFormat="1" x14ac:dyDescent="0.25">
      <c r="A58" s="25" t="s">
        <v>183</v>
      </c>
      <c r="B58" s="34">
        <v>5.5895715554494709E-3</v>
      </c>
      <c r="C58" s="34">
        <v>2.5603147637511339E-2</v>
      </c>
      <c r="D58" s="35">
        <v>206.43585368657557</v>
      </c>
      <c r="E58" s="35">
        <v>383.60721818497564</v>
      </c>
      <c r="F58" s="34">
        <v>4.5676558697311395E-2</v>
      </c>
      <c r="G58" s="34">
        <v>1.8602551155198363E-2</v>
      </c>
      <c r="H58" s="34">
        <v>0.33594379352504233</v>
      </c>
      <c r="I58" s="34">
        <v>3.1669264018174194E-2</v>
      </c>
      <c r="K58" s="36">
        <v>1929.0766149192673</v>
      </c>
      <c r="L58"/>
      <c r="M58" s="25" t="s">
        <v>183</v>
      </c>
    </row>
    <row r="59" spans="1:14" s="6" customFormat="1" x14ac:dyDescent="0.25">
      <c r="A59" s="25" t="s">
        <v>184</v>
      </c>
      <c r="B59" s="37">
        <v>5.5484170810122524E-3</v>
      </c>
      <c r="C59" s="37">
        <v>2.5387050626235228E-2</v>
      </c>
      <c r="D59" s="38">
        <v>205.88765072967396</v>
      </c>
      <c r="E59" s="38">
        <v>385.21442903372281</v>
      </c>
      <c r="F59" s="37">
        <v>4.5663382422486382E-2</v>
      </c>
      <c r="G59" s="37">
        <v>1.8590414857731052E-2</v>
      </c>
      <c r="H59" s="37">
        <v>0.32878388851084372</v>
      </c>
      <c r="I59" s="37">
        <v>3.1039285511364867E-2</v>
      </c>
      <c r="K59" s="36">
        <v>1866.5526758783501</v>
      </c>
      <c r="L59"/>
      <c r="M59" s="25" t="s">
        <v>184</v>
      </c>
    </row>
    <row r="60" spans="1:14" s="6" customFormat="1" x14ac:dyDescent="0.25">
      <c r="A60" s="25" t="s">
        <v>185</v>
      </c>
      <c r="B60" s="37">
        <v>5.1999651068292737E-3</v>
      </c>
      <c r="C60" s="37">
        <v>2.4177891468432418E-2</v>
      </c>
      <c r="D60" s="38">
        <v>206.71412771345805</v>
      </c>
      <c r="E60" s="38">
        <v>387.03196548958243</v>
      </c>
      <c r="F60" s="37">
        <v>4.5659890371542486E-2</v>
      </c>
      <c r="G60" s="37">
        <v>1.8587258760575851E-2</v>
      </c>
      <c r="H60" s="37">
        <v>0.30902099960469154</v>
      </c>
      <c r="I60" s="37">
        <v>2.9742622501891559E-2</v>
      </c>
      <c r="K60" s="36">
        <v>1975.1590147957338</v>
      </c>
      <c r="L60"/>
      <c r="M60" s="25" t="s">
        <v>185</v>
      </c>
    </row>
    <row r="61" spans="1:14" s="6" customFormat="1" x14ac:dyDescent="0.25">
      <c r="A61" s="25" t="s">
        <v>186</v>
      </c>
      <c r="B61" s="37">
        <v>5.4341280930274675E-3</v>
      </c>
      <c r="C61" s="37">
        <v>2.5804671248160625E-2</v>
      </c>
      <c r="D61" s="38">
        <v>199.7305494221637</v>
      </c>
      <c r="E61" s="38">
        <v>372.67415303295468</v>
      </c>
      <c r="F61" s="37">
        <v>4.5660384770360579E-2</v>
      </c>
      <c r="G61" s="37">
        <v>1.8587700534246989E-2</v>
      </c>
      <c r="H61" s="37">
        <v>0.34018998504887704</v>
      </c>
      <c r="I61" s="37">
        <v>3.2599118640099137E-2</v>
      </c>
      <c r="K61" s="36">
        <v>1852.102093076343</v>
      </c>
      <c r="L61"/>
      <c r="M61" s="25" t="s">
        <v>186</v>
      </c>
    </row>
    <row r="62" spans="1:14" s="6" customFormat="1" x14ac:dyDescent="0.25">
      <c r="A62" s="25" t="s">
        <v>13</v>
      </c>
      <c r="B62" s="37">
        <v>5.8716763843622618E-3</v>
      </c>
      <c r="C62" s="37">
        <v>2.3046213459236679E-2</v>
      </c>
      <c r="D62" s="38">
        <v>219.80739190097279</v>
      </c>
      <c r="E62" s="38">
        <v>417.20691999369859</v>
      </c>
      <c r="F62" s="37">
        <v>4.5873604682325347E-2</v>
      </c>
      <c r="G62" s="37">
        <v>1.8783776672933232E-2</v>
      </c>
      <c r="H62" s="37">
        <v>0.357821084751759</v>
      </c>
      <c r="I62" s="37">
        <v>2.8531648280107482E-2</v>
      </c>
      <c r="K62" s="36">
        <v>1994.3107956845211</v>
      </c>
      <c r="L62"/>
      <c r="M62" s="25" t="s">
        <v>13</v>
      </c>
    </row>
    <row r="63" spans="1:14" s="6" customFormat="1" x14ac:dyDescent="0.25">
      <c r="A63" s="25" t="s">
        <v>187</v>
      </c>
      <c r="B63" s="37">
        <v>5.0785598644968281E-3</v>
      </c>
      <c r="C63" s="37">
        <v>2.3694874009733555E-2</v>
      </c>
      <c r="D63" s="38">
        <v>216.11768439117282</v>
      </c>
      <c r="E63" s="38">
        <v>404.44643619804924</v>
      </c>
      <c r="F63" s="37">
        <v>4.5652368136794977E-2</v>
      </c>
      <c r="G63" s="37">
        <v>1.8580256748970729E-2</v>
      </c>
      <c r="H63" s="37">
        <v>0.32849521665318149</v>
      </c>
      <c r="I63" s="37">
        <v>2.9223628489829179E-2</v>
      </c>
      <c r="K63" s="36">
        <v>1889.4979766535776</v>
      </c>
      <c r="L63"/>
      <c r="M63" s="25" t="s">
        <v>187</v>
      </c>
    </row>
    <row r="64" spans="1:14" s="6" customFormat="1" x14ac:dyDescent="0.25">
      <c r="A64" s="25" t="s">
        <v>188</v>
      </c>
      <c r="B64" s="37">
        <v>5.41155939016942E-3</v>
      </c>
      <c r="C64" s="37">
        <v>2.5070501744951318E-2</v>
      </c>
      <c r="D64" s="38">
        <v>202.7018718487179</v>
      </c>
      <c r="E64" s="38">
        <v>378.97206725972313</v>
      </c>
      <c r="F64" s="37">
        <v>4.5665805824599268E-2</v>
      </c>
      <c r="G64" s="37">
        <v>1.859263113267259E-2</v>
      </c>
      <c r="H64" s="37">
        <v>0.33306006541441391</v>
      </c>
      <c r="I64" s="37">
        <v>3.0441188529297551E-2</v>
      </c>
      <c r="K64" s="36">
        <v>1892.9260995817579</v>
      </c>
      <c r="L64"/>
      <c r="M64" s="25" t="s">
        <v>188</v>
      </c>
    </row>
    <row r="65" spans="1:13" s="6" customFormat="1" x14ac:dyDescent="0.25">
      <c r="A65" s="25" t="s">
        <v>189</v>
      </c>
      <c r="B65" s="37">
        <v>5.2029943533620331E-3</v>
      </c>
      <c r="C65" s="37">
        <v>2.4601211688950714E-2</v>
      </c>
      <c r="D65" s="38">
        <v>208.81420811662332</v>
      </c>
      <c r="E65" s="38">
        <v>392.28287307411932</v>
      </c>
      <c r="F65" s="37">
        <v>4.5638849707866261E-2</v>
      </c>
      <c r="G65" s="37">
        <v>1.8567796993956942E-2</v>
      </c>
      <c r="H65" s="37">
        <v>0.29522741941400088</v>
      </c>
      <c r="I65" s="37">
        <v>3.0713111637935622E-2</v>
      </c>
      <c r="K65" s="36">
        <v>1841.1699440674361</v>
      </c>
      <c r="L65"/>
      <c r="M65" s="25" t="s">
        <v>189</v>
      </c>
    </row>
    <row r="66" spans="1:13" s="6" customFormat="1" x14ac:dyDescent="0.25">
      <c r="A66" s="25" t="s">
        <v>190</v>
      </c>
      <c r="B66" s="37">
        <v>5.6038599635730556E-3</v>
      </c>
      <c r="C66" s="37">
        <v>2.5821619632357441E-2</v>
      </c>
      <c r="D66" s="38">
        <v>202.90483081232981</v>
      </c>
      <c r="E66" s="38">
        <v>378.03030991420621</v>
      </c>
      <c r="F66" s="37">
        <v>4.5704215747979574E-2</v>
      </c>
      <c r="G66" s="37">
        <v>1.8628046390222065E-2</v>
      </c>
      <c r="H66" s="37">
        <v>0.34894492529489662</v>
      </c>
      <c r="I66" s="37">
        <v>3.1932209364977059E-2</v>
      </c>
      <c r="K66" s="36">
        <v>1894.8831815218609</v>
      </c>
      <c r="L66"/>
      <c r="M66" s="25" t="s">
        <v>190</v>
      </c>
    </row>
    <row r="67" spans="1:13" s="6" customFormat="1" x14ac:dyDescent="0.25">
      <c r="A67" s="27" t="s">
        <v>191</v>
      </c>
      <c r="B67" s="39">
        <v>5.4509966666098884E-3</v>
      </c>
      <c r="C67" s="39">
        <v>2.4982795486814677E-2</v>
      </c>
      <c r="D67" s="40">
        <v>206.8481039970624</v>
      </c>
      <c r="E67" s="40">
        <v>386.67370206303292</v>
      </c>
      <c r="F67" s="39">
        <v>4.5676762482934577E-2</v>
      </c>
      <c r="G67" s="39">
        <v>1.8602722360194786E-2</v>
      </c>
      <c r="H67" s="39">
        <v>0.33134188995148606</v>
      </c>
      <c r="I67" s="39">
        <v>3.0699487093632148E-2</v>
      </c>
      <c r="K67" s="41">
        <v>1902.7236466384511</v>
      </c>
      <c r="L67"/>
      <c r="M67" s="27" t="s">
        <v>191</v>
      </c>
    </row>
    <row r="68" spans="1:13" s="6" customFormat="1" x14ac:dyDescent="0.25">
      <c r="A68" s="25"/>
      <c r="B68" s="95" t="s">
        <v>192</v>
      </c>
      <c r="C68" s="96"/>
      <c r="D68" s="64"/>
      <c r="E68" s="25"/>
      <c r="F68" s="25"/>
      <c r="G68" s="25"/>
      <c r="H68" s="25"/>
      <c r="I68" s="25"/>
      <c r="K68" s="97" t="s">
        <v>192</v>
      </c>
      <c r="L68" s="97"/>
      <c r="M68" s="98"/>
    </row>
    <row r="69" spans="1:13" s="6" customFormat="1" x14ac:dyDescent="0.25">
      <c r="A69" s="25"/>
      <c r="B69" s="42"/>
      <c r="C69" s="25"/>
      <c r="D69" s="25"/>
      <c r="E69" s="25"/>
      <c r="F69" s="25"/>
      <c r="G69" s="25"/>
      <c r="H69" s="25"/>
      <c r="I69" s="25"/>
      <c r="K69" s="25"/>
      <c r="L69" s="25"/>
      <c r="M69" s="25"/>
    </row>
    <row r="70" spans="1:13" s="6" customFormat="1" x14ac:dyDescent="0.25">
      <c r="A70" s="43" t="s">
        <v>193</v>
      </c>
      <c r="B70" s="25"/>
      <c r="C70" s="25"/>
      <c r="D70" s="25"/>
      <c r="E70" s="25"/>
      <c r="F70" s="25"/>
      <c r="G70" s="25"/>
      <c r="H70" s="25"/>
      <c r="I70" s="25"/>
    </row>
    <row r="71" spans="1:13" s="6" customFormat="1" x14ac:dyDescent="0.25">
      <c r="A71" s="25"/>
      <c r="B71" s="92" t="s">
        <v>169</v>
      </c>
      <c r="C71" s="99"/>
      <c r="D71" s="99"/>
      <c r="E71" s="99"/>
      <c r="F71" s="99"/>
      <c r="G71" s="99"/>
      <c r="H71" s="99"/>
      <c r="I71" s="100"/>
    </row>
    <row r="72" spans="1:13" s="6" customFormat="1" x14ac:dyDescent="0.25">
      <c r="A72" s="27"/>
      <c r="B72" s="92" t="s">
        <v>170</v>
      </c>
      <c r="C72" s="101"/>
      <c r="D72" s="92" t="s">
        <v>171</v>
      </c>
      <c r="E72" s="101"/>
      <c r="F72" s="92" t="s">
        <v>172</v>
      </c>
      <c r="G72" s="102"/>
      <c r="H72" s="102"/>
      <c r="I72" s="101"/>
    </row>
    <row r="73" spans="1:13" s="6" customFormat="1" ht="16.5" x14ac:dyDescent="0.3">
      <c r="A73" s="65" t="s">
        <v>174</v>
      </c>
      <c r="B73" s="63" t="s">
        <v>175</v>
      </c>
      <c r="C73" s="66" t="s">
        <v>176</v>
      </c>
      <c r="D73" s="30" t="s">
        <v>177</v>
      </c>
      <c r="E73" s="31" t="s">
        <v>178</v>
      </c>
      <c r="F73" s="63" t="s">
        <v>179</v>
      </c>
      <c r="G73" s="65" t="s">
        <v>180</v>
      </c>
      <c r="H73" s="65" t="s">
        <v>181</v>
      </c>
      <c r="I73" s="66" t="s">
        <v>176</v>
      </c>
    </row>
    <row r="74" spans="1:13" s="6" customFormat="1" x14ac:dyDescent="0.25">
      <c r="A74" s="92"/>
      <c r="B74" s="93"/>
      <c r="C74" s="93"/>
      <c r="D74" s="93"/>
      <c r="E74" s="93"/>
      <c r="F74" s="93"/>
      <c r="G74" s="93"/>
      <c r="H74" s="93"/>
      <c r="I74" s="94"/>
    </row>
    <row r="75" spans="1:13" s="6" customFormat="1" x14ac:dyDescent="0.25">
      <c r="A75" s="25" t="s">
        <v>183</v>
      </c>
      <c r="B75" s="34">
        <v>0.28344576957532847</v>
      </c>
      <c r="C75" s="34">
        <v>3.1190933306914127E-2</v>
      </c>
      <c r="D75" s="35">
        <v>47.964729262839896</v>
      </c>
      <c r="E75" s="35">
        <v>85.593058618921816</v>
      </c>
      <c r="F75" s="34">
        <v>1.5234771458081213E-3</v>
      </c>
      <c r="G75" s="34">
        <v>1.4007809998369972E-3</v>
      </c>
      <c r="H75" s="34">
        <v>0.79126836189860894</v>
      </c>
      <c r="I75" s="34">
        <v>3.8370798156553025E-2</v>
      </c>
    </row>
    <row r="76" spans="1:13" s="6" customFormat="1" x14ac:dyDescent="0.25">
      <c r="A76" s="25" t="s">
        <v>184</v>
      </c>
      <c r="B76" s="37">
        <v>0.27558958545322199</v>
      </c>
      <c r="C76" s="37">
        <v>2.9949272778680577E-2</v>
      </c>
      <c r="D76" s="38">
        <v>47.102030620914498</v>
      </c>
      <c r="E76" s="38">
        <v>84.825408431126604</v>
      </c>
      <c r="F76" s="37">
        <v>1.4965820891052238E-3</v>
      </c>
      <c r="G76" s="37">
        <v>1.3760519879692321E-3</v>
      </c>
      <c r="H76" s="37">
        <v>0.76844351348587825</v>
      </c>
      <c r="I76" s="37">
        <v>3.709953108010336E-2</v>
      </c>
    </row>
    <row r="77" spans="1:13" s="6" customFormat="1" x14ac:dyDescent="0.25">
      <c r="A77" s="25" t="s">
        <v>185</v>
      </c>
      <c r="B77" s="37">
        <v>0.27295179476471809</v>
      </c>
      <c r="C77" s="37">
        <v>2.936546288789052E-2</v>
      </c>
      <c r="D77" s="38">
        <v>47.42707279776026</v>
      </c>
      <c r="E77" s="38">
        <v>85.096296880213998</v>
      </c>
      <c r="F77" s="37">
        <v>1.5116162364820409E-3</v>
      </c>
      <c r="G77" s="37">
        <v>1.3898753315304674E-3</v>
      </c>
      <c r="H77" s="37">
        <v>0.75095747277452718</v>
      </c>
      <c r="I77" s="37">
        <v>3.5804627243564084E-2</v>
      </c>
    </row>
    <row r="78" spans="1:13" s="6" customFormat="1" x14ac:dyDescent="0.25">
      <c r="A78" s="25" t="s">
        <v>186</v>
      </c>
      <c r="B78" s="37">
        <v>0.2933188714600371</v>
      </c>
      <c r="C78" s="37">
        <v>3.33952575577071E-2</v>
      </c>
      <c r="D78" s="38">
        <v>47.079472857711799</v>
      </c>
      <c r="E78" s="38">
        <v>84.019717719031803</v>
      </c>
      <c r="F78" s="37">
        <v>1.5281189011331505E-3</v>
      </c>
      <c r="G78" s="37">
        <v>1.4050489225183997E-3</v>
      </c>
      <c r="H78" s="37">
        <v>0.85921594558066849</v>
      </c>
      <c r="I78" s="37">
        <v>4.1707477684744206E-2</v>
      </c>
    </row>
    <row r="79" spans="1:13" s="6" customFormat="1" x14ac:dyDescent="0.25">
      <c r="A79" s="25" t="s">
        <v>13</v>
      </c>
      <c r="B79" s="37">
        <v>0.24114151442391868</v>
      </c>
      <c r="C79" s="37">
        <v>2.532045747160705E-2</v>
      </c>
      <c r="D79" s="38">
        <v>46.959857284576124</v>
      </c>
      <c r="E79" s="38">
        <v>85.236791328610479</v>
      </c>
      <c r="F79" s="37">
        <v>1.4873987832181505E-3</v>
      </c>
      <c r="G79" s="37">
        <v>1.3676082771871582E-3</v>
      </c>
      <c r="H79" s="37">
        <v>0.67782955366387876</v>
      </c>
      <c r="I79" s="37">
        <v>3.0445103674639894E-2</v>
      </c>
    </row>
    <row r="80" spans="1:13" s="6" customFormat="1" x14ac:dyDescent="0.25">
      <c r="A80" s="25" t="s">
        <v>187</v>
      </c>
      <c r="B80" s="37">
        <v>0.25388883957859198</v>
      </c>
      <c r="C80" s="37">
        <v>2.7477133773020898E-2</v>
      </c>
      <c r="D80" s="38">
        <v>50.756384080577178</v>
      </c>
      <c r="E80" s="38">
        <v>91.392033499470813</v>
      </c>
      <c r="F80" s="37">
        <v>1.4998280247825154E-3</v>
      </c>
      <c r="G80" s="37">
        <v>1.379036506008085E-3</v>
      </c>
      <c r="H80" s="37">
        <v>0.72471914477539345</v>
      </c>
      <c r="I80" s="37">
        <v>3.2993938390920227E-2</v>
      </c>
    </row>
    <row r="81" spans="1:9" s="6" customFormat="1" x14ac:dyDescent="0.25">
      <c r="A81" s="25" t="s">
        <v>188</v>
      </c>
      <c r="B81" s="37">
        <v>0.26165022301930696</v>
      </c>
      <c r="C81" s="37">
        <v>2.8045163287957173E-2</v>
      </c>
      <c r="D81" s="38">
        <v>47.039071114875142</v>
      </c>
      <c r="E81" s="38">
        <v>84.934711858421991</v>
      </c>
      <c r="F81" s="37">
        <v>1.492675535924482E-3</v>
      </c>
      <c r="G81" s="37">
        <v>1.3724600565211682E-3</v>
      </c>
      <c r="H81" s="37">
        <v>0.72377725882131871</v>
      </c>
      <c r="I81" s="37">
        <v>3.3853680418270984E-2</v>
      </c>
    </row>
    <row r="82" spans="1:9" s="6" customFormat="1" x14ac:dyDescent="0.25">
      <c r="A82" s="25" t="s">
        <v>189</v>
      </c>
      <c r="B82" s="37">
        <v>0.28373286288544985</v>
      </c>
      <c r="C82" s="37">
        <v>3.1315493497658352E-2</v>
      </c>
      <c r="D82" s="38">
        <v>47.307881078849441</v>
      </c>
      <c r="E82" s="38">
        <v>84.91556777410355</v>
      </c>
      <c r="F82" s="37">
        <v>1.5120672915534326E-3</v>
      </c>
      <c r="G82" s="37">
        <v>1.3902900600189275E-3</v>
      </c>
      <c r="H82" s="37">
        <v>0.81665397586108357</v>
      </c>
      <c r="I82" s="37">
        <v>3.8981499866022201E-2</v>
      </c>
    </row>
    <row r="83" spans="1:9" s="6" customFormat="1" x14ac:dyDescent="0.25">
      <c r="A83" s="25" t="s">
        <v>190</v>
      </c>
      <c r="B83" s="37">
        <v>0.29685234474515593</v>
      </c>
      <c r="C83" s="37">
        <v>3.3737805226590742E-2</v>
      </c>
      <c r="D83" s="38">
        <v>47.132688482013293</v>
      </c>
      <c r="E83" s="38">
        <v>83.591936660650617</v>
      </c>
      <c r="F83" s="37">
        <v>1.5401953181444451E-3</v>
      </c>
      <c r="G83" s="37">
        <v>1.4161527421865032E-3</v>
      </c>
      <c r="H83" s="37">
        <v>0.84133699170210596</v>
      </c>
      <c r="I83" s="37">
        <v>4.1425399195441866E-2</v>
      </c>
    </row>
    <row r="84" spans="1:9" s="6" customFormat="1" x14ac:dyDescent="0.25">
      <c r="A84" s="27" t="s">
        <v>191</v>
      </c>
      <c r="B84" s="39">
        <v>0.26976886453868221</v>
      </c>
      <c r="C84" s="39">
        <v>2.9312731359671419E-2</v>
      </c>
      <c r="D84" s="40">
        <v>47.741545156080775</v>
      </c>
      <c r="E84" s="40">
        <v>85.806788824250646</v>
      </c>
      <c r="F84" s="39">
        <v>1.5049206708441791E-3</v>
      </c>
      <c r="G84" s="39">
        <v>1.3837190060782046E-3</v>
      </c>
      <c r="H84" s="39">
        <v>0.75530284665881542</v>
      </c>
      <c r="I84" s="39">
        <v>3.5774919358947208E-2</v>
      </c>
    </row>
    <row r="85" spans="1:9" s="6" customFormat="1" x14ac:dyDescent="0.25">
      <c r="A85" s="25"/>
      <c r="B85" s="95" t="s">
        <v>194</v>
      </c>
      <c r="C85" s="96"/>
      <c r="D85" s="64"/>
      <c r="E85" s="25"/>
      <c r="F85" s="25"/>
      <c r="G85" s="25"/>
      <c r="H85" s="25"/>
      <c r="I85" s="25"/>
    </row>
    <row r="86" spans="1:9" s="6" customFormat="1" x14ac:dyDescent="0.25">
      <c r="B86" s="42"/>
    </row>
    <row r="87" spans="1:9" s="6" customFormat="1" x14ac:dyDescent="0.25"/>
    <row r="88" spans="1:9" s="6" customFormat="1" x14ac:dyDescent="0.25">
      <c r="A88" s="24" t="s">
        <v>197</v>
      </c>
      <c r="B88" s="25"/>
      <c r="C88" s="25"/>
      <c r="D88" s="25"/>
      <c r="E88" s="25"/>
      <c r="F88" s="25"/>
      <c r="G88" s="7"/>
      <c r="H88" s="25"/>
      <c r="I88" s="25"/>
    </row>
    <row r="89" spans="1:9" s="6" customFormat="1" x14ac:dyDescent="0.25">
      <c r="A89" s="26" t="s">
        <v>168</v>
      </c>
      <c r="B89" s="25"/>
      <c r="C89" s="25"/>
      <c r="D89" s="25"/>
      <c r="E89" s="25"/>
      <c r="F89" s="25"/>
      <c r="G89" s="25"/>
      <c r="H89" s="25"/>
      <c r="I89" s="25"/>
    </row>
    <row r="90" spans="1:9" s="6" customFormat="1" x14ac:dyDescent="0.25">
      <c r="A90" s="27"/>
      <c r="B90" s="92" t="s">
        <v>169</v>
      </c>
      <c r="C90" s="99"/>
      <c r="D90" s="99"/>
      <c r="E90" s="99"/>
      <c r="F90" s="99"/>
      <c r="G90" s="99"/>
      <c r="H90" s="99"/>
      <c r="I90" s="100"/>
    </row>
    <row r="91" spans="1:9" s="6" customFormat="1" x14ac:dyDescent="0.25">
      <c r="A91" s="27"/>
      <c r="B91" s="92" t="s">
        <v>170</v>
      </c>
      <c r="C91" s="101"/>
      <c r="D91" s="92" t="s">
        <v>171</v>
      </c>
      <c r="E91" s="101"/>
      <c r="F91" s="92" t="s">
        <v>172</v>
      </c>
      <c r="G91" s="102"/>
      <c r="H91" s="102"/>
      <c r="I91" s="101"/>
    </row>
    <row r="92" spans="1:9" s="6" customFormat="1" ht="16.5" x14ac:dyDescent="0.3">
      <c r="A92" s="65" t="s">
        <v>174</v>
      </c>
      <c r="B92" s="63" t="s">
        <v>175</v>
      </c>
      <c r="C92" s="66" t="s">
        <v>176</v>
      </c>
      <c r="D92" s="30" t="s">
        <v>177</v>
      </c>
      <c r="E92" s="31" t="s">
        <v>178</v>
      </c>
      <c r="F92" s="63" t="s">
        <v>179</v>
      </c>
      <c r="G92" s="65" t="s">
        <v>180</v>
      </c>
      <c r="H92" s="65" t="s">
        <v>181</v>
      </c>
      <c r="I92" s="66" t="s">
        <v>176</v>
      </c>
    </row>
    <row r="93" spans="1:9" s="6" customFormat="1" x14ac:dyDescent="0.25">
      <c r="A93" s="92"/>
      <c r="B93" s="93"/>
      <c r="C93" s="93"/>
      <c r="D93" s="93"/>
      <c r="E93" s="93"/>
      <c r="F93" s="93"/>
      <c r="G93" s="93"/>
      <c r="H93" s="93"/>
      <c r="I93" s="94"/>
    </row>
    <row r="94" spans="1:9" s="6" customFormat="1" x14ac:dyDescent="0.25">
      <c r="A94" s="25" t="s">
        <v>183</v>
      </c>
      <c r="B94" s="34">
        <v>4.1382472568333595E-3</v>
      </c>
      <c r="C94" s="34">
        <v>1.980146913558864E-2</v>
      </c>
      <c r="D94" s="35">
        <v>191.8853279599569</v>
      </c>
      <c r="E94" s="35">
        <v>382.99755039041383</v>
      </c>
      <c r="F94" s="34">
        <v>4.54191612061303E-2</v>
      </c>
      <c r="G94" s="34">
        <v>1.8365668531034357E-2</v>
      </c>
      <c r="H94" s="34">
        <v>0.27983338141205</v>
      </c>
      <c r="I94" s="34">
        <v>2.4465217885025935E-2</v>
      </c>
    </row>
    <row r="95" spans="1:9" s="6" customFormat="1" x14ac:dyDescent="0.25">
      <c r="A95" s="25" t="s">
        <v>184</v>
      </c>
      <c r="B95" s="37">
        <v>4.1357139834324293E-3</v>
      </c>
      <c r="C95" s="37">
        <v>1.9791767677217739E-2</v>
      </c>
      <c r="D95" s="38">
        <v>192.27795184502557</v>
      </c>
      <c r="E95" s="38">
        <v>385.21404492099799</v>
      </c>
      <c r="F95" s="37">
        <v>4.5406081558532402E-2</v>
      </c>
      <c r="G95" s="37">
        <v>1.8353628634089132E-2</v>
      </c>
      <c r="H95" s="37">
        <v>0.27337849490994542</v>
      </c>
      <c r="I95" s="37">
        <v>2.4165332624894193E-2</v>
      </c>
    </row>
    <row r="96" spans="1:9" s="6" customFormat="1" x14ac:dyDescent="0.25">
      <c r="A96" s="25" t="s">
        <v>185</v>
      </c>
      <c r="B96" s="37">
        <v>3.9131010817623196E-3</v>
      </c>
      <c r="C96" s="37">
        <v>1.9061073659501708E-2</v>
      </c>
      <c r="D96" s="38">
        <v>192.84571334879203</v>
      </c>
      <c r="E96" s="38">
        <v>386.44617738213537</v>
      </c>
      <c r="F96" s="37">
        <v>4.5401782219894112E-2</v>
      </c>
      <c r="G96" s="37">
        <v>1.8349682548650631E-2</v>
      </c>
      <c r="H96" s="37">
        <v>0.25832626179268697</v>
      </c>
      <c r="I96" s="37">
        <v>2.3427002752750243E-2</v>
      </c>
    </row>
    <row r="97" spans="1:9" s="6" customFormat="1" x14ac:dyDescent="0.25">
      <c r="A97" s="25" t="s">
        <v>186</v>
      </c>
      <c r="B97" s="37">
        <v>3.9467949301632771E-3</v>
      </c>
      <c r="C97" s="37">
        <v>1.9593144302003603E-2</v>
      </c>
      <c r="D97" s="38">
        <v>185.63173994206255</v>
      </c>
      <c r="E97" s="38">
        <v>372.57698458401666</v>
      </c>
      <c r="F97" s="37">
        <v>4.5399382655118559E-2</v>
      </c>
      <c r="G97" s="37">
        <v>1.8347475788884859E-2</v>
      </c>
      <c r="H97" s="37">
        <v>0.27774948436484787</v>
      </c>
      <c r="I97" s="37">
        <v>2.4721750385293478E-2</v>
      </c>
    </row>
    <row r="98" spans="1:9" s="6" customFormat="1" x14ac:dyDescent="0.25">
      <c r="A98" s="25" t="s">
        <v>13</v>
      </c>
      <c r="B98" s="37">
        <v>4.7198503614954666E-3</v>
      </c>
      <c r="C98" s="37">
        <v>1.9239484601191188E-2</v>
      </c>
      <c r="D98" s="38">
        <v>207.92652063430714</v>
      </c>
      <c r="E98" s="38">
        <v>419.46126421667952</v>
      </c>
      <c r="F98" s="37">
        <v>4.5573343930513321E-2</v>
      </c>
      <c r="G98" s="37">
        <v>1.8507481013400162E-2</v>
      </c>
      <c r="H98" s="37">
        <v>0.3088245882366224</v>
      </c>
      <c r="I98" s="37">
        <v>2.3807782922444273E-2</v>
      </c>
    </row>
    <row r="99" spans="1:9" s="6" customFormat="1" x14ac:dyDescent="0.25">
      <c r="A99" s="25" t="s">
        <v>187</v>
      </c>
      <c r="B99" s="37">
        <v>4.0288017853977445E-3</v>
      </c>
      <c r="C99" s="37">
        <v>1.9521229616107912E-2</v>
      </c>
      <c r="D99" s="38">
        <v>204.30863273050127</v>
      </c>
      <c r="E99" s="38">
        <v>405.47478887678346</v>
      </c>
      <c r="F99" s="37">
        <v>4.5423262856046476E-2</v>
      </c>
      <c r="G99" s="37">
        <v>1.8369445861139672E-2</v>
      </c>
      <c r="H99" s="37">
        <v>0.28546201545150862</v>
      </c>
      <c r="I99" s="37">
        <v>2.4062207129717114E-2</v>
      </c>
    </row>
    <row r="100" spans="1:9" s="6" customFormat="1" x14ac:dyDescent="0.25">
      <c r="A100" s="25" t="s">
        <v>188</v>
      </c>
      <c r="B100" s="37">
        <v>4.0881361619829809E-3</v>
      </c>
      <c r="C100" s="37">
        <v>1.972544021082542E-2</v>
      </c>
      <c r="D100" s="38">
        <v>189.10347979822421</v>
      </c>
      <c r="E100" s="38">
        <v>378.85191498972887</v>
      </c>
      <c r="F100" s="37">
        <v>4.5412495451471621E-2</v>
      </c>
      <c r="G100" s="37">
        <v>1.8359533186567582E-2</v>
      </c>
      <c r="H100" s="37">
        <v>0.28019880025565325</v>
      </c>
      <c r="I100" s="37">
        <v>2.3922713828934086E-2</v>
      </c>
    </row>
    <row r="101" spans="1:9" s="6" customFormat="1" x14ac:dyDescent="0.25">
      <c r="A101" s="25" t="s">
        <v>189</v>
      </c>
      <c r="B101" s="37">
        <v>3.8922548622896788E-3</v>
      </c>
      <c r="C101" s="37">
        <v>1.9157735054783638E-2</v>
      </c>
      <c r="D101" s="38">
        <v>195.75121721542155</v>
      </c>
      <c r="E101" s="38">
        <v>393.34225798323359</v>
      </c>
      <c r="F101" s="37">
        <v>4.539091058534702E-2</v>
      </c>
      <c r="G101" s="37">
        <v>1.8339642245864388E-2</v>
      </c>
      <c r="H101" s="37">
        <v>0.24389384515631798</v>
      </c>
      <c r="I101" s="37">
        <v>2.3886952334662644E-2</v>
      </c>
    </row>
    <row r="102" spans="1:9" s="6" customFormat="1" x14ac:dyDescent="0.25">
      <c r="A102" s="25" t="s">
        <v>190</v>
      </c>
      <c r="B102" s="37">
        <v>4.1008178217182686E-3</v>
      </c>
      <c r="C102" s="37">
        <v>1.9803338703278498E-2</v>
      </c>
      <c r="D102" s="38">
        <v>188.23316986809158</v>
      </c>
      <c r="E102" s="38">
        <v>377.92195716987072</v>
      </c>
      <c r="F102" s="37">
        <v>4.5430233571924807E-2</v>
      </c>
      <c r="G102" s="37">
        <v>1.83758612170557E-2</v>
      </c>
      <c r="H102" s="37">
        <v>0.28634863261439364</v>
      </c>
      <c r="I102" s="37">
        <v>2.446409211663355E-2</v>
      </c>
    </row>
    <row r="103" spans="1:9" s="6" customFormat="1" x14ac:dyDescent="0.25">
      <c r="A103" s="27" t="s">
        <v>191</v>
      </c>
      <c r="B103" s="39">
        <v>4.1114272779045656E-3</v>
      </c>
      <c r="C103" s="39">
        <v>1.964674155117398E-2</v>
      </c>
      <c r="D103" s="40">
        <v>193.2474135134604</v>
      </c>
      <c r="E103" s="40">
        <v>386.75149772036337</v>
      </c>
      <c r="F103" s="39">
        <v>4.5421003839357953E-2</v>
      </c>
      <c r="G103" s="39">
        <v>1.8367358718135333E-2</v>
      </c>
      <c r="H103" s="39">
        <v>0.27808059403954916</v>
      </c>
      <c r="I103" s="39">
        <v>2.4115458115910735E-2</v>
      </c>
    </row>
    <row r="104" spans="1:9" s="6" customFormat="1" x14ac:dyDescent="0.25">
      <c r="A104" s="25"/>
      <c r="B104" s="95" t="s">
        <v>192</v>
      </c>
      <c r="C104" s="96"/>
      <c r="D104" s="64"/>
      <c r="E104" s="25"/>
      <c r="F104" s="25"/>
      <c r="G104" s="25"/>
      <c r="H104" s="25"/>
      <c r="I104" s="25"/>
    </row>
    <row r="105" spans="1:9" s="6" customFormat="1" x14ac:dyDescent="0.25">
      <c r="A105" s="25"/>
      <c r="B105" s="42"/>
      <c r="C105" s="25"/>
      <c r="D105" s="25"/>
      <c r="E105" s="25"/>
      <c r="F105" s="25"/>
      <c r="G105" s="25"/>
      <c r="H105" s="25"/>
      <c r="I105" s="25"/>
    </row>
    <row r="106" spans="1:9" s="6" customFormat="1" x14ac:dyDescent="0.25">
      <c r="A106" s="43" t="s">
        <v>193</v>
      </c>
      <c r="B106" s="25"/>
      <c r="C106" s="25"/>
      <c r="D106" s="25"/>
      <c r="E106" s="25"/>
      <c r="F106" s="25"/>
      <c r="G106" s="25"/>
      <c r="H106" s="25"/>
      <c r="I106" s="25"/>
    </row>
    <row r="107" spans="1:9" s="6" customFormat="1" x14ac:dyDescent="0.25">
      <c r="A107" s="25"/>
      <c r="B107" s="92" t="s">
        <v>169</v>
      </c>
      <c r="C107" s="99"/>
      <c r="D107" s="99"/>
      <c r="E107" s="99"/>
      <c r="F107" s="99"/>
      <c r="G107" s="99"/>
      <c r="H107" s="99"/>
      <c r="I107" s="100"/>
    </row>
    <row r="108" spans="1:9" s="6" customFormat="1" x14ac:dyDescent="0.25">
      <c r="A108" s="27"/>
      <c r="B108" s="92" t="s">
        <v>170</v>
      </c>
      <c r="C108" s="101"/>
      <c r="D108" s="92" t="s">
        <v>171</v>
      </c>
      <c r="E108" s="101"/>
      <c r="F108" s="92" t="s">
        <v>172</v>
      </c>
      <c r="G108" s="102"/>
      <c r="H108" s="102"/>
      <c r="I108" s="101"/>
    </row>
    <row r="109" spans="1:9" s="6" customFormat="1" ht="16.5" x14ac:dyDescent="0.3">
      <c r="A109" s="65" t="s">
        <v>174</v>
      </c>
      <c r="B109" s="63" t="s">
        <v>175</v>
      </c>
      <c r="C109" s="66" t="s">
        <v>176</v>
      </c>
      <c r="D109" s="30" t="s">
        <v>177</v>
      </c>
      <c r="E109" s="31" t="s">
        <v>178</v>
      </c>
      <c r="F109" s="63" t="s">
        <v>179</v>
      </c>
      <c r="G109" s="65" t="s">
        <v>180</v>
      </c>
      <c r="H109" s="65" t="s">
        <v>181</v>
      </c>
      <c r="I109" s="66" t="s">
        <v>176</v>
      </c>
    </row>
    <row r="110" spans="1:9" s="6" customFormat="1" x14ac:dyDescent="0.25">
      <c r="A110" s="92"/>
      <c r="B110" s="93"/>
      <c r="C110" s="93"/>
      <c r="D110" s="93"/>
      <c r="E110" s="93"/>
      <c r="F110" s="93"/>
      <c r="G110" s="93"/>
      <c r="H110" s="93"/>
      <c r="I110" s="94"/>
    </row>
    <row r="111" spans="1:9" s="6" customFormat="1" x14ac:dyDescent="0.25">
      <c r="A111" s="25" t="s">
        <v>183</v>
      </c>
      <c r="B111" s="34">
        <v>0.21346225688945894</v>
      </c>
      <c r="C111" s="34">
        <v>1.8644716584280588E-2</v>
      </c>
      <c r="D111" s="35">
        <v>43.644840136068801</v>
      </c>
      <c r="E111" s="35">
        <v>85.576541633642336</v>
      </c>
      <c r="F111" s="34">
        <v>1.1060991220537156E-3</v>
      </c>
      <c r="G111" s="34">
        <v>1.0170173135661681E-3</v>
      </c>
      <c r="H111" s="34">
        <v>0.5515514771100738</v>
      </c>
      <c r="I111" s="34">
        <v>2.2623703113663202E-2</v>
      </c>
    </row>
    <row r="112" spans="1:9" s="6" customFormat="1" x14ac:dyDescent="0.25">
      <c r="A112" s="25" t="s">
        <v>184</v>
      </c>
      <c r="B112" s="37">
        <v>0.20867433927864001</v>
      </c>
      <c r="C112" s="37">
        <v>1.7988158934110522E-2</v>
      </c>
      <c r="D112" s="38">
        <v>42.968694791928336</v>
      </c>
      <c r="E112" s="38">
        <v>84.718404838114125</v>
      </c>
      <c r="F112" s="37">
        <v>1.0738227657069452E-3</v>
      </c>
      <c r="G112" s="37">
        <v>9.8734039531443935E-4</v>
      </c>
      <c r="H112" s="37">
        <v>0.53652738408001943</v>
      </c>
      <c r="I112" s="37">
        <v>2.1983092575629731E-2</v>
      </c>
    </row>
    <row r="113" spans="1:14" s="6" customFormat="1" x14ac:dyDescent="0.25">
      <c r="A113" s="25" t="s">
        <v>185</v>
      </c>
      <c r="B113" s="37">
        <v>0.20753902256008874</v>
      </c>
      <c r="C113" s="37">
        <v>1.7769959779587789E-2</v>
      </c>
      <c r="D113" s="38">
        <v>43.305496743502552</v>
      </c>
      <c r="E113" s="38">
        <v>85.100121748900975</v>
      </c>
      <c r="F113" s="37">
        <v>1.0902176780470669E-3</v>
      </c>
      <c r="G113" s="37">
        <v>1.0024149120298538E-3</v>
      </c>
      <c r="H113" s="37">
        <v>0.52842960413014772</v>
      </c>
      <c r="I113" s="37">
        <v>2.138275784195974E-2</v>
      </c>
    </row>
    <row r="114" spans="1:14" s="6" customFormat="1" x14ac:dyDescent="0.25">
      <c r="A114" s="25" t="s">
        <v>186</v>
      </c>
      <c r="B114" s="37">
        <v>0.21407942606868166</v>
      </c>
      <c r="C114" s="37">
        <v>1.9362368762268656E-2</v>
      </c>
      <c r="D114" s="38">
        <v>42.601947487750223</v>
      </c>
      <c r="E114" s="38">
        <v>83.796178787197874</v>
      </c>
      <c r="F114" s="37">
        <v>1.0931562859412488E-3</v>
      </c>
      <c r="G114" s="37">
        <v>1.0051168535164501E-3</v>
      </c>
      <c r="H114" s="37">
        <v>0.58202777562311903</v>
      </c>
      <c r="I114" s="37">
        <v>2.389643157426884E-2</v>
      </c>
    </row>
    <row r="115" spans="1:14" s="6" customFormat="1" x14ac:dyDescent="0.25">
      <c r="A115" s="25" t="s">
        <v>13</v>
      </c>
      <c r="B115" s="37">
        <v>0.19061507913055031</v>
      </c>
      <c r="C115" s="37">
        <v>1.5825202729791318E-2</v>
      </c>
      <c r="D115" s="38">
        <v>43.171725295173239</v>
      </c>
      <c r="E115" s="38">
        <v>85.377765296644824</v>
      </c>
      <c r="F115" s="37">
        <v>1.0752248385027766E-3</v>
      </c>
      <c r="G115" s="37">
        <v>9.8862954949584161E-4</v>
      </c>
      <c r="H115" s="37">
        <v>0.49348863002236459</v>
      </c>
      <c r="I115" s="37">
        <v>1.8761106162254369E-2</v>
      </c>
    </row>
    <row r="116" spans="1:14" s="6" customFormat="1" x14ac:dyDescent="0.25">
      <c r="A116" s="25" t="s">
        <v>187</v>
      </c>
      <c r="B116" s="37">
        <v>0.20319754367970827</v>
      </c>
      <c r="C116" s="37">
        <v>1.7736655408606156E-2</v>
      </c>
      <c r="D116" s="38">
        <v>47.019156911149025</v>
      </c>
      <c r="E116" s="38">
        <v>91.64760051274601</v>
      </c>
      <c r="F116" s="37">
        <v>1.11221202135022E-3</v>
      </c>
      <c r="G116" s="37">
        <v>1.0226378988253701E-3</v>
      </c>
      <c r="H116" s="37">
        <v>0.53891246635428991</v>
      </c>
      <c r="I116" s="37">
        <v>2.0893321000525267E-2</v>
      </c>
    </row>
    <row r="117" spans="1:14" s="6" customFormat="1" x14ac:dyDescent="0.25">
      <c r="A117" s="25" t="s">
        <v>188</v>
      </c>
      <c r="B117" s="37">
        <v>0.20222408003057191</v>
      </c>
      <c r="C117" s="37">
        <v>1.7126114452315863E-2</v>
      </c>
      <c r="D117" s="38">
        <v>42.993275465350358</v>
      </c>
      <c r="E117" s="38">
        <v>84.922240479580026</v>
      </c>
      <c r="F117" s="37">
        <v>1.080074759539093E-3</v>
      </c>
      <c r="G117" s="37">
        <v>9.930888728648037E-4</v>
      </c>
      <c r="H117" s="37">
        <v>0.51701388910757484</v>
      </c>
      <c r="I117" s="37">
        <v>2.0408206470638096E-2</v>
      </c>
    </row>
    <row r="118" spans="1:14" s="6" customFormat="1" x14ac:dyDescent="0.25">
      <c r="A118" s="25" t="s">
        <v>189</v>
      </c>
      <c r="B118" s="37">
        <v>0.21198816227908063</v>
      </c>
      <c r="C118" s="37">
        <v>1.8544086694174022E-2</v>
      </c>
      <c r="D118" s="38">
        <v>43.108150798053813</v>
      </c>
      <c r="E118" s="38">
        <v>84.789918287801612</v>
      </c>
      <c r="F118" s="37">
        <v>1.0880975379637795E-3</v>
      </c>
      <c r="G118" s="37">
        <v>1.0004655214834748E-3</v>
      </c>
      <c r="H118" s="37">
        <v>0.56342979137892957</v>
      </c>
      <c r="I118" s="37">
        <v>2.2777632787107076E-2</v>
      </c>
    </row>
    <row r="119" spans="1:14" s="6" customFormat="1" x14ac:dyDescent="0.25">
      <c r="A119" s="25" t="s">
        <v>190</v>
      </c>
      <c r="B119" s="37">
        <v>0.21698735023246787</v>
      </c>
      <c r="C119" s="37">
        <v>1.9624011222951866E-2</v>
      </c>
      <c r="D119" s="38">
        <v>42.497736073056117</v>
      </c>
      <c r="E119" s="38">
        <v>83.354420774836981</v>
      </c>
      <c r="F119" s="37">
        <v>1.101217738312472E-3</v>
      </c>
      <c r="G119" s="37">
        <v>1.0125290614014008E-3</v>
      </c>
      <c r="H119" s="37">
        <v>0.57112731913504722</v>
      </c>
      <c r="I119" s="37">
        <v>2.3838620455003626E-2</v>
      </c>
    </row>
    <row r="120" spans="1:14" s="6" customFormat="1" x14ac:dyDescent="0.25">
      <c r="A120" s="27" t="s">
        <v>191</v>
      </c>
      <c r="B120" s="39">
        <v>0.20656485473533509</v>
      </c>
      <c r="C120" s="39">
        <v>1.7819068406405989E-2</v>
      </c>
      <c r="D120" s="40">
        <v>43.630513904165646</v>
      </c>
      <c r="E120" s="40">
        <v>85.801581239356651</v>
      </c>
      <c r="F120" s="39">
        <v>1.0907041756528285E-3</v>
      </c>
      <c r="G120" s="39">
        <v>1.0028622286203858E-3</v>
      </c>
      <c r="H120" s="39">
        <v>0.53493119594693506</v>
      </c>
      <c r="I120" s="39">
        <v>2.1439542457843682E-2</v>
      </c>
    </row>
    <row r="121" spans="1:14" s="6" customFormat="1" x14ac:dyDescent="0.25">
      <c r="A121" s="25"/>
      <c r="B121" s="95" t="s">
        <v>194</v>
      </c>
      <c r="C121" s="96"/>
      <c r="D121" s="64"/>
      <c r="E121" s="25"/>
      <c r="F121" s="25"/>
      <c r="G121" s="25"/>
      <c r="H121" s="25"/>
      <c r="I121" s="25"/>
    </row>
    <row r="122" spans="1:14" s="6" customFormat="1" x14ac:dyDescent="0.25">
      <c r="A122" s="25"/>
      <c r="B122" s="42"/>
      <c r="C122" s="25"/>
      <c r="D122" s="25"/>
      <c r="E122" s="25"/>
      <c r="F122" s="25"/>
      <c r="G122" s="25"/>
      <c r="H122" s="25"/>
      <c r="I122" s="25"/>
    </row>
    <row r="124" spans="1:14" x14ac:dyDescent="0.25">
      <c r="A124" s="24" t="s">
        <v>198</v>
      </c>
      <c r="B124" s="25"/>
      <c r="C124" s="25"/>
      <c r="D124" s="25"/>
      <c r="E124" s="25"/>
      <c r="F124" s="25"/>
      <c r="G124" s="7"/>
      <c r="H124" s="25"/>
      <c r="I124" s="25"/>
    </row>
    <row r="125" spans="1:14" x14ac:dyDescent="0.25">
      <c r="A125" s="26" t="s">
        <v>168</v>
      </c>
      <c r="B125" s="25"/>
      <c r="C125" s="25"/>
      <c r="D125" s="25"/>
      <c r="E125" s="25"/>
      <c r="F125" s="25"/>
      <c r="G125" s="25"/>
      <c r="H125" s="25"/>
      <c r="I125" s="25"/>
    </row>
    <row r="126" spans="1:14" x14ac:dyDescent="0.25">
      <c r="A126" s="27"/>
      <c r="B126" s="92" t="s">
        <v>169</v>
      </c>
      <c r="C126" s="99"/>
      <c r="D126" s="99"/>
      <c r="E126" s="99"/>
      <c r="F126" s="99"/>
      <c r="G126" s="99"/>
      <c r="H126" s="99"/>
      <c r="I126" s="100"/>
    </row>
    <row r="127" spans="1:14" x14ac:dyDescent="0.25">
      <c r="A127" s="27"/>
      <c r="B127" s="92" t="s">
        <v>170</v>
      </c>
      <c r="C127" s="101"/>
      <c r="D127" s="92" t="s">
        <v>171</v>
      </c>
      <c r="E127" s="101"/>
      <c r="F127" s="92" t="s">
        <v>172</v>
      </c>
      <c r="G127" s="102"/>
      <c r="H127" s="102"/>
      <c r="I127" s="101"/>
      <c r="K127" s="28" t="s">
        <v>173</v>
      </c>
      <c r="L127" s="29"/>
      <c r="M127" s="25"/>
      <c r="N127" s="25"/>
    </row>
    <row r="128" spans="1:14" ht="16.5" x14ac:dyDescent="0.3">
      <c r="A128" s="65" t="s">
        <v>174</v>
      </c>
      <c r="B128" s="63" t="s">
        <v>175</v>
      </c>
      <c r="C128" s="66" t="s">
        <v>176</v>
      </c>
      <c r="D128" s="30" t="s">
        <v>177</v>
      </c>
      <c r="E128" s="31" t="s">
        <v>178</v>
      </c>
      <c r="F128" s="63" t="s">
        <v>179</v>
      </c>
      <c r="G128" s="65" t="s">
        <v>180</v>
      </c>
      <c r="H128" s="65" t="s">
        <v>181</v>
      </c>
      <c r="I128" s="66" t="s">
        <v>176</v>
      </c>
      <c r="K128" s="32" t="s">
        <v>196</v>
      </c>
      <c r="L128" s="33"/>
      <c r="M128" s="25"/>
      <c r="N128" s="25"/>
    </row>
    <row r="129" spans="1:14" x14ac:dyDescent="0.25">
      <c r="A129" s="92"/>
      <c r="B129" s="93"/>
      <c r="C129" s="93"/>
      <c r="D129" s="93"/>
      <c r="E129" s="93"/>
      <c r="F129" s="93"/>
      <c r="G129" s="93"/>
      <c r="H129" s="93"/>
      <c r="I129" s="94"/>
      <c r="K129" s="44"/>
      <c r="L129" s="44"/>
      <c r="M129" s="44"/>
      <c r="N129" s="44"/>
    </row>
    <row r="130" spans="1:14" x14ac:dyDescent="0.25">
      <c r="A130" s="25" t="s">
        <v>183</v>
      </c>
      <c r="B130" s="34"/>
      <c r="C130" s="34"/>
      <c r="D130" s="35"/>
      <c r="E130" s="35">
        <v>388.59413149422818</v>
      </c>
      <c r="F130" s="34"/>
      <c r="G130" s="34"/>
      <c r="H130" s="34"/>
      <c r="I130" s="34"/>
      <c r="K130" s="36">
        <v>1832.048682075193</v>
      </c>
      <c r="L130" s="45"/>
      <c r="M130" s="25" t="s">
        <v>183</v>
      </c>
      <c r="N130" s="25"/>
    </row>
    <row r="131" spans="1:14" x14ac:dyDescent="0.25">
      <c r="A131" s="25" t="s">
        <v>184</v>
      </c>
      <c r="B131" s="37"/>
      <c r="C131" s="37"/>
      <c r="D131" s="38"/>
      <c r="E131" s="38">
        <v>388.41375489634027</v>
      </c>
      <c r="F131" s="37"/>
      <c r="G131" s="37"/>
      <c r="H131" s="37"/>
      <c r="I131" s="37"/>
      <c r="K131" s="36">
        <v>1828.7764338552563</v>
      </c>
      <c r="L131" s="45"/>
      <c r="M131" s="25" t="s">
        <v>184</v>
      </c>
      <c r="N131" s="25"/>
    </row>
    <row r="132" spans="1:14" x14ac:dyDescent="0.25">
      <c r="A132" s="25" t="s">
        <v>185</v>
      </c>
      <c r="B132" s="37"/>
      <c r="C132" s="37"/>
      <c r="D132" s="38"/>
      <c r="E132" s="38">
        <v>386.61413387754652</v>
      </c>
      <c r="F132" s="37"/>
      <c r="G132" s="37"/>
      <c r="H132" s="37"/>
      <c r="I132" s="37"/>
      <c r="K132" s="36">
        <v>1836.3399590858003</v>
      </c>
      <c r="L132" s="45"/>
      <c r="M132" s="25" t="s">
        <v>185</v>
      </c>
      <c r="N132" s="25"/>
    </row>
    <row r="133" spans="1:14" x14ac:dyDescent="0.25">
      <c r="A133" s="25" t="s">
        <v>186</v>
      </c>
      <c r="B133" s="37"/>
      <c r="C133" s="37"/>
      <c r="D133" s="38"/>
      <c r="E133" s="38">
        <v>372.15524379441769</v>
      </c>
      <c r="F133" s="37"/>
      <c r="G133" s="37"/>
      <c r="H133" s="37"/>
      <c r="I133" s="37"/>
      <c r="K133" s="36">
        <v>1824.2772459618675</v>
      </c>
      <c r="L133" s="45"/>
      <c r="M133" s="25" t="s">
        <v>186</v>
      </c>
      <c r="N133" s="25"/>
    </row>
    <row r="134" spans="1:14" x14ac:dyDescent="0.25">
      <c r="A134" s="25" t="s">
        <v>13</v>
      </c>
      <c r="B134" s="37"/>
      <c r="C134" s="37"/>
      <c r="D134" s="38"/>
      <c r="E134" s="38">
        <v>432.03470050574839</v>
      </c>
      <c r="F134" s="37"/>
      <c r="G134" s="37"/>
      <c r="H134" s="37"/>
      <c r="I134" s="37"/>
      <c r="K134" s="36">
        <v>1839.2602051693505</v>
      </c>
      <c r="L134" s="45"/>
      <c r="M134" s="25" t="s">
        <v>13</v>
      </c>
      <c r="N134" s="25"/>
    </row>
    <row r="135" spans="1:14" x14ac:dyDescent="0.25">
      <c r="A135" s="25" t="s">
        <v>187</v>
      </c>
      <c r="B135" s="37"/>
      <c r="C135" s="37"/>
      <c r="D135" s="38"/>
      <c r="E135" s="38">
        <v>410.23144240000579</v>
      </c>
      <c r="F135" s="37"/>
      <c r="G135" s="37"/>
      <c r="H135" s="37"/>
      <c r="I135" s="37"/>
      <c r="K135" s="36">
        <v>1833.2926033152401</v>
      </c>
      <c r="L135" s="45"/>
      <c r="M135" s="25" t="s">
        <v>187</v>
      </c>
      <c r="N135" s="25"/>
    </row>
    <row r="136" spans="1:14" x14ac:dyDescent="0.25">
      <c r="A136" s="25" t="s">
        <v>188</v>
      </c>
      <c r="B136" s="37"/>
      <c r="C136" s="37"/>
      <c r="D136" s="38"/>
      <c r="E136" s="38">
        <v>381.82396052953584</v>
      </c>
      <c r="F136" s="37"/>
      <c r="G136" s="37"/>
      <c r="H136" s="37"/>
      <c r="I136" s="37"/>
      <c r="K136" s="36">
        <v>1830.0504656378664</v>
      </c>
      <c r="L136" s="45"/>
      <c r="M136" s="25" t="s">
        <v>188</v>
      </c>
      <c r="N136" s="25"/>
    </row>
    <row r="137" spans="1:14" x14ac:dyDescent="0.25">
      <c r="A137" s="25" t="s">
        <v>189</v>
      </c>
      <c r="B137" s="37"/>
      <c r="C137" s="37"/>
      <c r="D137" s="38"/>
      <c r="E137" s="38">
        <v>386.73388185107575</v>
      </c>
      <c r="F137" s="37"/>
      <c r="G137" s="37"/>
      <c r="H137" s="37"/>
      <c r="I137" s="37"/>
      <c r="K137" s="36">
        <v>1793.3921929599587</v>
      </c>
      <c r="L137" s="45"/>
      <c r="M137" s="25" t="s">
        <v>189</v>
      </c>
      <c r="N137" s="25"/>
    </row>
    <row r="138" spans="1:14" x14ac:dyDescent="0.25">
      <c r="A138" s="25" t="s">
        <v>190</v>
      </c>
      <c r="B138" s="37"/>
      <c r="C138" s="37"/>
      <c r="D138" s="38"/>
      <c r="E138" s="38">
        <v>382.40289777002857</v>
      </c>
      <c r="F138" s="37"/>
      <c r="G138" s="37"/>
      <c r="H138" s="37"/>
      <c r="I138" s="37"/>
      <c r="K138" s="36">
        <v>1838.6468769179623</v>
      </c>
      <c r="L138" s="45"/>
      <c r="M138" s="25" t="s">
        <v>190</v>
      </c>
      <c r="N138" s="25"/>
    </row>
    <row r="139" spans="1:14" x14ac:dyDescent="0.25">
      <c r="A139" s="27" t="s">
        <v>191</v>
      </c>
      <c r="B139" s="39"/>
      <c r="C139" s="39"/>
      <c r="D139" s="40"/>
      <c r="E139" s="40">
        <v>390.23919633991346</v>
      </c>
      <c r="F139" s="39"/>
      <c r="G139" s="39"/>
      <c r="H139" s="39"/>
      <c r="I139" s="39"/>
      <c r="K139" s="41">
        <v>1828.6162147204122</v>
      </c>
      <c r="L139" s="46"/>
      <c r="M139" s="27" t="s">
        <v>191</v>
      </c>
      <c r="N139" s="25"/>
    </row>
    <row r="140" spans="1:14" x14ac:dyDescent="0.25">
      <c r="A140" s="25"/>
      <c r="B140" s="95" t="s">
        <v>192</v>
      </c>
      <c r="C140" s="96"/>
      <c r="D140" s="64"/>
      <c r="E140" s="25"/>
      <c r="F140" s="25"/>
      <c r="G140" s="25"/>
      <c r="H140" s="25"/>
      <c r="I140" s="25"/>
      <c r="K140" s="97" t="s">
        <v>192</v>
      </c>
      <c r="L140" s="97"/>
      <c r="M140" s="98"/>
      <c r="N140" s="25"/>
    </row>
    <row r="141" spans="1:14" x14ac:dyDescent="0.25">
      <c r="A141" s="25"/>
      <c r="B141" s="42"/>
      <c r="C141" s="25"/>
      <c r="D141" s="25"/>
      <c r="E141" s="25"/>
      <c r="F141" s="25"/>
      <c r="G141" s="25"/>
      <c r="H141" s="25"/>
      <c r="I141" s="25"/>
      <c r="K141" s="25"/>
      <c r="L141" s="25"/>
      <c r="M141" s="25"/>
    </row>
    <row r="142" spans="1:14" x14ac:dyDescent="0.25">
      <c r="A142" s="43" t="s">
        <v>193</v>
      </c>
      <c r="B142" s="25"/>
      <c r="C142" s="25"/>
      <c r="D142" s="25"/>
      <c r="E142" s="25"/>
      <c r="F142" s="25"/>
      <c r="G142" s="25"/>
      <c r="H142" s="25"/>
      <c r="I142" s="25"/>
    </row>
    <row r="143" spans="1:14" x14ac:dyDescent="0.25">
      <c r="A143" s="25"/>
      <c r="B143" s="92" t="s">
        <v>169</v>
      </c>
      <c r="C143" s="99"/>
      <c r="D143" s="99"/>
      <c r="E143" s="99"/>
      <c r="F143" s="99"/>
      <c r="G143" s="99"/>
      <c r="H143" s="99"/>
      <c r="I143" s="100"/>
    </row>
    <row r="144" spans="1:14" x14ac:dyDescent="0.25">
      <c r="A144" s="27"/>
      <c r="B144" s="92" t="s">
        <v>170</v>
      </c>
      <c r="C144" s="101"/>
      <c r="D144" s="92" t="s">
        <v>171</v>
      </c>
      <c r="E144" s="101"/>
      <c r="F144" s="92" t="s">
        <v>172</v>
      </c>
      <c r="G144" s="102"/>
      <c r="H144" s="102"/>
      <c r="I144" s="101"/>
    </row>
    <row r="145" spans="1:9" ht="16.5" x14ac:dyDescent="0.3">
      <c r="A145" s="65" t="s">
        <v>174</v>
      </c>
      <c r="B145" s="63" t="s">
        <v>175</v>
      </c>
      <c r="C145" s="66" t="s">
        <v>176</v>
      </c>
      <c r="D145" s="30" t="s">
        <v>177</v>
      </c>
      <c r="E145" s="31" t="s">
        <v>178</v>
      </c>
      <c r="F145" s="63" t="s">
        <v>179</v>
      </c>
      <c r="G145" s="65" t="s">
        <v>180</v>
      </c>
      <c r="H145" s="65" t="s">
        <v>181</v>
      </c>
      <c r="I145" s="66" t="s">
        <v>176</v>
      </c>
    </row>
    <row r="146" spans="1:9" x14ac:dyDescent="0.25">
      <c r="A146" s="92"/>
      <c r="B146" s="93"/>
      <c r="C146" s="93"/>
      <c r="D146" s="93"/>
      <c r="E146" s="93"/>
      <c r="F146" s="93"/>
      <c r="G146" s="93"/>
      <c r="H146" s="93"/>
      <c r="I146" s="94"/>
    </row>
    <row r="147" spans="1:9" x14ac:dyDescent="0.25">
      <c r="A147" s="25" t="s">
        <v>183</v>
      </c>
      <c r="B147" s="34"/>
      <c r="C147" s="34"/>
      <c r="D147" s="35"/>
      <c r="E147" s="35">
        <v>85.557812932419935</v>
      </c>
      <c r="F147" s="34"/>
      <c r="G147" s="34"/>
      <c r="H147" s="34"/>
      <c r="I147" s="34"/>
    </row>
    <row r="148" spans="1:9" x14ac:dyDescent="0.25">
      <c r="A148" s="25" t="s">
        <v>184</v>
      </c>
      <c r="B148" s="37"/>
      <c r="C148" s="37"/>
      <c r="D148" s="38"/>
      <c r="E148" s="38">
        <v>84.650952189206421</v>
      </c>
      <c r="F148" s="37"/>
      <c r="G148" s="37"/>
      <c r="H148" s="37"/>
      <c r="I148" s="37"/>
    </row>
    <row r="149" spans="1:9" x14ac:dyDescent="0.25">
      <c r="A149" s="25" t="s">
        <v>185</v>
      </c>
      <c r="B149" s="37"/>
      <c r="C149" s="37"/>
      <c r="D149" s="38"/>
      <c r="E149" s="38">
        <v>85.103663761494388</v>
      </c>
      <c r="F149" s="37"/>
      <c r="G149" s="37"/>
      <c r="H149" s="37"/>
      <c r="I149" s="37"/>
    </row>
    <row r="150" spans="1:9" x14ac:dyDescent="0.25">
      <c r="A150" s="25" t="s">
        <v>186</v>
      </c>
      <c r="B150" s="37"/>
      <c r="C150" s="37"/>
      <c r="D150" s="38"/>
      <c r="E150" s="38">
        <v>83.646652322829155</v>
      </c>
      <c r="F150" s="37"/>
      <c r="G150" s="37"/>
      <c r="H150" s="37"/>
      <c r="I150" s="37"/>
    </row>
    <row r="151" spans="1:9" x14ac:dyDescent="0.25">
      <c r="A151" s="25" t="s">
        <v>13</v>
      </c>
      <c r="B151" s="37"/>
      <c r="C151" s="37"/>
      <c r="D151" s="38"/>
      <c r="E151" s="38">
        <v>85.479478128943683</v>
      </c>
      <c r="F151" s="37"/>
      <c r="G151" s="37"/>
      <c r="H151" s="37"/>
      <c r="I151" s="37"/>
    </row>
    <row r="152" spans="1:9" x14ac:dyDescent="0.25">
      <c r="A152" s="25" t="s">
        <v>187</v>
      </c>
      <c r="B152" s="37"/>
      <c r="C152" s="37"/>
      <c r="D152" s="38"/>
      <c r="E152" s="38">
        <v>91.815884618872047</v>
      </c>
      <c r="F152" s="37"/>
      <c r="G152" s="37"/>
      <c r="H152" s="37"/>
      <c r="I152" s="37"/>
    </row>
    <row r="153" spans="1:9" x14ac:dyDescent="0.25">
      <c r="A153" s="25" t="s">
        <v>188</v>
      </c>
      <c r="B153" s="37"/>
      <c r="C153" s="37"/>
      <c r="D153" s="38"/>
      <c r="E153" s="38">
        <v>84.921664977855869</v>
      </c>
      <c r="F153" s="37"/>
      <c r="G153" s="37"/>
      <c r="H153" s="37"/>
      <c r="I153" s="37"/>
    </row>
    <row r="154" spans="1:9" x14ac:dyDescent="0.25">
      <c r="A154" s="25" t="s">
        <v>189</v>
      </c>
      <c r="B154" s="37"/>
      <c r="C154" s="37"/>
      <c r="D154" s="38"/>
      <c r="E154" s="38">
        <v>84.707220468441108</v>
      </c>
      <c r="F154" s="37"/>
      <c r="G154" s="37"/>
      <c r="H154" s="37"/>
      <c r="I154" s="37"/>
    </row>
    <row r="155" spans="1:9" x14ac:dyDescent="0.25">
      <c r="A155" s="25" t="s">
        <v>190</v>
      </c>
      <c r="B155" s="37"/>
      <c r="C155" s="37"/>
      <c r="D155" s="38"/>
      <c r="E155" s="38">
        <v>83.202008142682303</v>
      </c>
      <c r="F155" s="37"/>
      <c r="G155" s="37"/>
      <c r="H155" s="37"/>
      <c r="I155" s="37"/>
    </row>
    <row r="156" spans="1:9" x14ac:dyDescent="0.25">
      <c r="A156" s="27" t="s">
        <v>191</v>
      </c>
      <c r="B156" s="39"/>
      <c r="C156" s="39"/>
      <c r="D156" s="40"/>
      <c r="E156" s="40">
        <v>85.818551533864579</v>
      </c>
      <c r="F156" s="39"/>
      <c r="G156" s="39"/>
      <c r="H156" s="39"/>
      <c r="I156" s="39"/>
    </row>
    <row r="157" spans="1:9" x14ac:dyDescent="0.25">
      <c r="A157" s="25"/>
      <c r="B157" s="95" t="s">
        <v>194</v>
      </c>
      <c r="C157" s="96"/>
      <c r="D157" s="64"/>
      <c r="E157" s="25"/>
      <c r="F157" s="25"/>
      <c r="G157" s="25"/>
      <c r="H157" s="25"/>
      <c r="I157" s="25"/>
    </row>
    <row r="158" spans="1:9" x14ac:dyDescent="0.25">
      <c r="A158" s="25"/>
      <c r="B158" s="42"/>
      <c r="C158" s="25"/>
      <c r="D158" s="25"/>
      <c r="E158" s="25"/>
      <c r="F158" s="25"/>
      <c r="G158" s="25"/>
      <c r="H158" s="25"/>
      <c r="I158" s="25"/>
    </row>
  </sheetData>
  <mergeCells count="51">
    <mergeCell ref="B90:I90"/>
    <mergeCell ref="B107:I107"/>
    <mergeCell ref="B108:C108"/>
    <mergeCell ref="D108:E108"/>
    <mergeCell ref="F108:I108"/>
    <mergeCell ref="B91:C91"/>
    <mergeCell ref="D91:E91"/>
    <mergeCell ref="F91:I91"/>
    <mergeCell ref="A93:I93"/>
    <mergeCell ref="B104:C104"/>
    <mergeCell ref="A38:I38"/>
    <mergeCell ref="B49:C49"/>
    <mergeCell ref="B68:C68"/>
    <mergeCell ref="A74:I74"/>
    <mergeCell ref="B85:C85"/>
    <mergeCell ref="B54:I54"/>
    <mergeCell ref="B55:C55"/>
    <mergeCell ref="D55:E55"/>
    <mergeCell ref="F55:I55"/>
    <mergeCell ref="A57:I57"/>
    <mergeCell ref="B18:I18"/>
    <mergeCell ref="B19:C19"/>
    <mergeCell ref="D19:E19"/>
    <mergeCell ref="F19:I19"/>
    <mergeCell ref="A21:I21"/>
    <mergeCell ref="K32:M32"/>
    <mergeCell ref="B35:I35"/>
    <mergeCell ref="B36:C36"/>
    <mergeCell ref="D36:E36"/>
    <mergeCell ref="F36:I36"/>
    <mergeCell ref="B32:C32"/>
    <mergeCell ref="K68:M68"/>
    <mergeCell ref="B71:I71"/>
    <mergeCell ref="B72:C72"/>
    <mergeCell ref="D72:E72"/>
    <mergeCell ref="F72:I72"/>
    <mergeCell ref="A110:I110"/>
    <mergeCell ref="B121:C121"/>
    <mergeCell ref="B126:I126"/>
    <mergeCell ref="B127:C127"/>
    <mergeCell ref="D127:E127"/>
    <mergeCell ref="F127:I127"/>
    <mergeCell ref="A146:I146"/>
    <mergeCell ref="B157:C157"/>
    <mergeCell ref="A129:I129"/>
    <mergeCell ref="B140:C140"/>
    <mergeCell ref="K140:M140"/>
    <mergeCell ref="B143:I143"/>
    <mergeCell ref="B144:C144"/>
    <mergeCell ref="D144:E144"/>
    <mergeCell ref="F144:I14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E4"/>
  <sheetViews>
    <sheetView zoomScale="110" zoomScaleNormal="110" workbookViewId="0">
      <selection activeCell="E10" sqref="E10"/>
    </sheetView>
  </sheetViews>
  <sheetFormatPr defaultColWidth="8.5703125" defaultRowHeight="12.75" x14ac:dyDescent="0.2"/>
  <cols>
    <col min="1" max="1" width="34.5703125" style="1" customWidth="1"/>
    <col min="2" max="5" width="12" style="1" customWidth="1"/>
    <col min="6" max="16384" width="8.5703125" style="1"/>
  </cols>
  <sheetData>
    <row r="1" spans="1:5" x14ac:dyDescent="0.2">
      <c r="A1" s="55" t="s">
        <v>4</v>
      </c>
      <c r="B1" s="56">
        <v>2005</v>
      </c>
      <c r="C1" s="56">
        <v>2020</v>
      </c>
      <c r="D1" s="56">
        <v>2035</v>
      </c>
      <c r="E1" s="56">
        <v>2050</v>
      </c>
    </row>
    <row r="2" spans="1:5" x14ac:dyDescent="0.2">
      <c r="A2" s="57" t="s">
        <v>199</v>
      </c>
      <c r="B2" s="58">
        <v>6978983</v>
      </c>
      <c r="C2" s="58">
        <v>7937894</v>
      </c>
      <c r="D2" s="58">
        <v>9166854</v>
      </c>
      <c r="E2" s="58">
        <v>10367651</v>
      </c>
    </row>
    <row r="3" spans="1:5" x14ac:dyDescent="0.2">
      <c r="A3" s="1" t="s">
        <v>200</v>
      </c>
      <c r="B3" s="58">
        <v>60380</v>
      </c>
      <c r="C3" s="58"/>
      <c r="D3" s="58"/>
      <c r="E3" s="58"/>
    </row>
    <row r="4" spans="1:5" x14ac:dyDescent="0.2">
      <c r="B4" s="1" t="s">
        <v>201</v>
      </c>
      <c r="C4" s="1" t="s">
        <v>202</v>
      </c>
      <c r="D4" s="1" t="s">
        <v>203</v>
      </c>
      <c r="E4" s="1" t="s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C37B68B1C69A469E5D66E2FC3EA19E" ma:contentTypeVersion="6" ma:contentTypeDescription="Create a new document." ma:contentTypeScope="" ma:versionID="ff38a8f3380d70fda59d468bf26560b7">
  <xsd:schema xmlns:xsd="http://www.w3.org/2001/XMLSchema" xmlns:xs="http://www.w3.org/2001/XMLSchema" xmlns:p="http://schemas.microsoft.com/office/2006/metadata/properties" xmlns:ns2="e81f6177-841f-4ee6-ad02-47046d02c0f1" xmlns:ns3="b7ece6a9-67e0-4ef2-94c7-230e207357cb" targetNamespace="http://schemas.microsoft.com/office/2006/metadata/properties" ma:root="true" ma:fieldsID="a734fa9e88c5ade1d3137a701bfbfff5" ns2:_="" ns3:_="">
    <xsd:import namespace="e81f6177-841f-4ee6-ad02-47046d02c0f1"/>
    <xsd:import namespace="b7ece6a9-67e0-4ef2-94c7-230e207357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f6177-841f-4ee6-ad02-47046d02c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ce6a9-67e0-4ef2-94c7-230e207357c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47F0C4-724C-44EC-85E9-DD42A63640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352B1A-F6C4-41C2-9D89-9C6122847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f6177-841f-4ee6-ad02-47046d02c0f1"/>
    <ds:schemaRef ds:uri="b7ece6a9-67e0-4ef2-94c7-230e207357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9EE10-07F0-41FA-B6AC-5891C21A9529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cf90b97b-be46-4a00-9700-81ce4ff1b7f6}" enabled="0" method="" siteId="{cf90b97b-be46-4a00-9700-81ce4ff1b7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Main sheet</vt:lpstr>
      <vt:lpstr>Calculations</vt:lpstr>
      <vt:lpstr>Model Data</vt:lpstr>
      <vt:lpstr>Emission Factors</vt:lpstr>
      <vt:lpstr>SB 375 calcs</vt:lpstr>
      <vt:lpstr>runA</vt:lpstr>
      <vt:lpstr>runB</vt:lpstr>
      <vt:lpstr>runC</vt:lpstr>
      <vt:lpstr>tripA</vt:lpstr>
      <vt:lpstr>tripB</vt:lpstr>
      <vt:lpstr>tripC</vt:lpstr>
    </vt:vector>
  </TitlesOfParts>
  <Manager/>
  <Company>ICFI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Rose, Eliot</dc:creator>
  <cp:keywords/>
  <dc:description/>
  <cp:lastModifiedBy>Crowley, Duncan</cp:lastModifiedBy>
  <cp:revision/>
  <dcterms:created xsi:type="dcterms:W3CDTF">2017-02-10T00:03:04Z</dcterms:created>
  <dcterms:modified xsi:type="dcterms:W3CDTF">2024-07-09T20:28:05Z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0x010100636D340073D92D4190D7790942D4EE51</vt:lpwstr>
  </property>
</Properties>
</file>