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20\Workers\"/>
    </mc:Choice>
  </mc:AlternateContent>
  <xr:revisionPtr revIDLastSave="0" documentId="13_ncr:1_{2F690FA8-B3C6-4698-A0DC-D065F1E76354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Total Workers_21" sheetId="5" r:id="rId1"/>
    <sheet name="Households by No. of Worker_21" sheetId="6" r:id="rId2"/>
    <sheet name="HHs by Workers Correction_21" sheetId="7" r:id="rId3"/>
    <sheet name="Total Workers_17" sheetId="1" r:id="rId4"/>
    <sheet name="Households by No. of Workers_17" sheetId="2" r:id="rId5"/>
    <sheet name="HHs by Workers Correction_17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6" l="1"/>
  <c r="F55" i="6"/>
  <c r="I50" i="6"/>
  <c r="H50" i="6"/>
  <c r="F50" i="6"/>
  <c r="D50" i="6"/>
  <c r="I45" i="6"/>
  <c r="H45" i="6"/>
  <c r="F45" i="6"/>
  <c r="D45" i="6"/>
  <c r="I40" i="6"/>
  <c r="H40" i="6"/>
  <c r="F40" i="6"/>
  <c r="D40" i="6"/>
  <c r="I35" i="6"/>
  <c r="H35" i="6"/>
  <c r="F35" i="6"/>
  <c r="D35" i="6"/>
  <c r="I30" i="6"/>
  <c r="H30" i="6"/>
  <c r="F30" i="6"/>
  <c r="D30" i="6"/>
  <c r="I25" i="6"/>
  <c r="H25" i="6"/>
  <c r="F25" i="6"/>
  <c r="D25" i="6"/>
  <c r="I20" i="6"/>
  <c r="H20" i="6"/>
  <c r="F20" i="6"/>
  <c r="D20" i="6"/>
  <c r="I15" i="6"/>
  <c r="H15" i="6"/>
  <c r="F15" i="6"/>
  <c r="D15" i="6"/>
  <c r="I10" i="6"/>
  <c r="H10" i="6"/>
  <c r="F10" i="6"/>
  <c r="D10" i="6"/>
  <c r="E51" i="6"/>
  <c r="K51" i="6" s="1"/>
  <c r="M51" i="6" s="1"/>
  <c r="E46" i="6"/>
  <c r="K46" i="6" s="1"/>
  <c r="M46" i="6" s="1"/>
  <c r="E41" i="6"/>
  <c r="K41" i="6" s="1"/>
  <c r="M41" i="6" s="1"/>
  <c r="E36" i="6"/>
  <c r="K36" i="6" s="1"/>
  <c r="M36" i="6" s="1"/>
  <c r="E31" i="6"/>
  <c r="K31" i="6" s="1"/>
  <c r="M31" i="6" s="1"/>
  <c r="E26" i="6"/>
  <c r="K26" i="6" s="1"/>
  <c r="M26" i="6" s="1"/>
  <c r="E21" i="6"/>
  <c r="K21" i="6" s="1"/>
  <c r="M21" i="6" s="1"/>
  <c r="E16" i="6"/>
  <c r="K16" i="6" s="1"/>
  <c r="M16" i="6" s="1"/>
  <c r="E11" i="6"/>
  <c r="K11" i="6" s="1"/>
  <c r="M11" i="6" s="1"/>
  <c r="J55" i="6"/>
  <c r="I55" i="6" s="1"/>
  <c r="G55" i="6"/>
  <c r="H55" i="6" s="1"/>
  <c r="E55" i="6"/>
  <c r="C55" i="6"/>
  <c r="D55" i="6" s="1"/>
  <c r="J54" i="6"/>
  <c r="I54" i="6" s="1"/>
  <c r="G54" i="6"/>
  <c r="E54" i="6"/>
  <c r="C54" i="6"/>
  <c r="J53" i="6"/>
  <c r="I53" i="6" s="1"/>
  <c r="G53" i="6"/>
  <c r="E53" i="6"/>
  <c r="C53" i="6"/>
  <c r="G52" i="6"/>
  <c r="E52" i="6"/>
  <c r="C52" i="6"/>
  <c r="G51" i="6"/>
  <c r="C51" i="6"/>
  <c r="I51" i="6" s="1"/>
  <c r="I49" i="6"/>
  <c r="H49" i="6"/>
  <c r="F49" i="6"/>
  <c r="D49" i="6"/>
  <c r="I48" i="6"/>
  <c r="H48" i="6"/>
  <c r="F48" i="6"/>
  <c r="D48" i="6"/>
  <c r="H47" i="6"/>
  <c r="F47" i="6"/>
  <c r="D47" i="6"/>
  <c r="G46" i="6"/>
  <c r="C46" i="6"/>
  <c r="I46" i="6" s="1"/>
  <c r="I44" i="6"/>
  <c r="H44" i="6"/>
  <c r="F44" i="6"/>
  <c r="D44" i="6"/>
  <c r="I43" i="6"/>
  <c r="H43" i="6"/>
  <c r="F43" i="6"/>
  <c r="D43" i="6"/>
  <c r="H42" i="6"/>
  <c r="F42" i="6"/>
  <c r="D42" i="6"/>
  <c r="G41" i="6"/>
  <c r="C41" i="6"/>
  <c r="I41" i="6" s="1"/>
  <c r="I39" i="6"/>
  <c r="H39" i="6"/>
  <c r="F39" i="6"/>
  <c r="D39" i="6"/>
  <c r="I38" i="6"/>
  <c r="H38" i="6"/>
  <c r="F38" i="6"/>
  <c r="D38" i="6"/>
  <c r="H37" i="6"/>
  <c r="F37" i="6"/>
  <c r="D37" i="6"/>
  <c r="G36" i="6"/>
  <c r="C36" i="6"/>
  <c r="I36" i="6" s="1"/>
  <c r="I34" i="6"/>
  <c r="H34" i="6"/>
  <c r="F34" i="6"/>
  <c r="D34" i="6"/>
  <c r="I33" i="6"/>
  <c r="H33" i="6"/>
  <c r="F33" i="6"/>
  <c r="D33" i="6"/>
  <c r="H32" i="6"/>
  <c r="F32" i="6"/>
  <c r="D32" i="6"/>
  <c r="G31" i="6"/>
  <c r="C31" i="6"/>
  <c r="I31" i="6" s="1"/>
  <c r="I29" i="6"/>
  <c r="H29" i="6"/>
  <c r="F29" i="6"/>
  <c r="D29" i="6"/>
  <c r="I28" i="6"/>
  <c r="H28" i="6"/>
  <c r="F28" i="6"/>
  <c r="D28" i="6"/>
  <c r="H27" i="6"/>
  <c r="F27" i="6"/>
  <c r="D27" i="6"/>
  <c r="G26" i="6"/>
  <c r="C26" i="6"/>
  <c r="I26" i="6" s="1"/>
  <c r="I24" i="6"/>
  <c r="H24" i="6"/>
  <c r="F24" i="6"/>
  <c r="D24" i="6"/>
  <c r="I23" i="6"/>
  <c r="H23" i="6"/>
  <c r="F23" i="6"/>
  <c r="D23" i="6"/>
  <c r="H22" i="6"/>
  <c r="F22" i="6"/>
  <c r="D22" i="6"/>
  <c r="G21" i="6"/>
  <c r="C21" i="6"/>
  <c r="I21" i="6" s="1"/>
  <c r="I19" i="6"/>
  <c r="H19" i="6"/>
  <c r="F19" i="6"/>
  <c r="D19" i="6"/>
  <c r="I18" i="6"/>
  <c r="H18" i="6"/>
  <c r="F18" i="6"/>
  <c r="D18" i="6"/>
  <c r="H17" i="6"/>
  <c r="F17" i="6"/>
  <c r="D17" i="6"/>
  <c r="G16" i="6"/>
  <c r="C16" i="6"/>
  <c r="I16" i="6" s="1"/>
  <c r="I14" i="6"/>
  <c r="H14" i="6"/>
  <c r="F14" i="6"/>
  <c r="D14" i="6"/>
  <c r="I13" i="6"/>
  <c r="H13" i="6"/>
  <c r="F13" i="6"/>
  <c r="D13" i="6"/>
  <c r="H12" i="6"/>
  <c r="F12" i="6"/>
  <c r="D12" i="6"/>
  <c r="G11" i="6"/>
  <c r="C11" i="6"/>
  <c r="I11" i="6" s="1"/>
  <c r="I9" i="6"/>
  <c r="H9" i="6"/>
  <c r="F9" i="6"/>
  <c r="D9" i="6"/>
  <c r="I8" i="6"/>
  <c r="H8" i="6"/>
  <c r="F8" i="6"/>
  <c r="D8" i="6"/>
  <c r="H7" i="6"/>
  <c r="F7" i="6"/>
  <c r="D7" i="6"/>
  <c r="F17" i="5"/>
  <c r="E17" i="5"/>
  <c r="C17" i="5"/>
  <c r="B17" i="5"/>
  <c r="D16" i="5"/>
  <c r="D15" i="5"/>
  <c r="D14" i="5"/>
  <c r="D13" i="5"/>
  <c r="D12" i="5"/>
  <c r="D11" i="5"/>
  <c r="D10" i="5"/>
  <c r="D9" i="5"/>
  <c r="D8" i="5"/>
  <c r="K51" i="2"/>
  <c r="K46" i="2"/>
  <c r="K41" i="2"/>
  <c r="K36" i="2"/>
  <c r="K31" i="2"/>
  <c r="K26" i="2"/>
  <c r="K21" i="2"/>
  <c r="K16" i="2"/>
  <c r="K11" i="2"/>
  <c r="G56" i="6" l="1"/>
  <c r="D11" i="6"/>
  <c r="F41" i="6"/>
  <c r="D46" i="6"/>
  <c r="H41" i="6"/>
  <c r="I32" i="6"/>
  <c r="J32" i="6" s="1"/>
  <c r="J36" i="6" s="1"/>
  <c r="L32" i="6" s="1"/>
  <c r="H16" i="6"/>
  <c r="C56" i="6"/>
  <c r="I56" i="6" s="1"/>
  <c r="I52" i="6" s="1"/>
  <c r="D53" i="6"/>
  <c r="H52" i="6"/>
  <c r="D52" i="6"/>
  <c r="D31" i="6"/>
  <c r="D41" i="6"/>
  <c r="I47" i="6"/>
  <c r="J47" i="6" s="1"/>
  <c r="J51" i="6" s="1"/>
  <c r="I22" i="6"/>
  <c r="J22" i="6" s="1"/>
  <c r="J26" i="6" s="1"/>
  <c r="D54" i="6"/>
  <c r="D36" i="6"/>
  <c r="F36" i="6"/>
  <c r="H51" i="6"/>
  <c r="H54" i="6"/>
  <c r="H53" i="6"/>
  <c r="D26" i="6"/>
  <c r="H31" i="6"/>
  <c r="H36" i="6"/>
  <c r="D51" i="6"/>
  <c r="I42" i="6"/>
  <c r="J42" i="6" s="1"/>
  <c r="J46" i="6" s="1"/>
  <c r="L42" i="6" s="1"/>
  <c r="D21" i="6"/>
  <c r="I37" i="6"/>
  <c r="J37" i="6" s="1"/>
  <c r="J41" i="6" s="1"/>
  <c r="L37" i="6" s="1"/>
  <c r="I17" i="6"/>
  <c r="J17" i="6" s="1"/>
  <c r="J21" i="6" s="1"/>
  <c r="L17" i="6" s="1"/>
  <c r="F46" i="6"/>
  <c r="H46" i="6"/>
  <c r="H21" i="6"/>
  <c r="I27" i="6"/>
  <c r="J27" i="6" s="1"/>
  <c r="J31" i="6" s="1"/>
  <c r="L27" i="6" s="1"/>
  <c r="I12" i="6"/>
  <c r="J12" i="6" s="1"/>
  <c r="F21" i="6"/>
  <c r="I7" i="6"/>
  <c r="J7" i="6" s="1"/>
  <c r="J11" i="6" s="1"/>
  <c r="L7" i="6" s="1"/>
  <c r="H26" i="6"/>
  <c r="F51" i="6"/>
  <c r="F31" i="6"/>
  <c r="F26" i="6"/>
  <c r="F53" i="6"/>
  <c r="F52" i="6"/>
  <c r="E56" i="6"/>
  <c r="F11" i="6"/>
  <c r="F54" i="6"/>
  <c r="D17" i="5"/>
  <c r="D16" i="6"/>
  <c r="F16" i="6"/>
  <c r="H11" i="6"/>
  <c r="G52" i="2"/>
  <c r="G53" i="2"/>
  <c r="G54" i="2"/>
  <c r="G55" i="2"/>
  <c r="H56" i="6" l="1"/>
  <c r="D56" i="6"/>
  <c r="J16" i="6"/>
  <c r="L15" i="6" s="1"/>
  <c r="K15" i="6" s="1"/>
  <c r="J52" i="6"/>
  <c r="J56" i="6" s="1"/>
  <c r="F56" i="6"/>
  <c r="L23" i="6"/>
  <c r="K23" i="6" s="1"/>
  <c r="L24" i="6"/>
  <c r="K24" i="6" s="1"/>
  <c r="M24" i="6" s="1"/>
  <c r="L25" i="6"/>
  <c r="L43" i="6"/>
  <c r="K43" i="6" s="1"/>
  <c r="L45" i="6"/>
  <c r="L44" i="6"/>
  <c r="K44" i="6" s="1"/>
  <c r="M44" i="6" s="1"/>
  <c r="L18" i="6"/>
  <c r="K18" i="6" s="1"/>
  <c r="L19" i="6"/>
  <c r="K19" i="6" s="1"/>
  <c r="M19" i="6" s="1"/>
  <c r="L20" i="6"/>
  <c r="L50" i="6"/>
  <c r="L48" i="6"/>
  <c r="K48" i="6" s="1"/>
  <c r="L49" i="6"/>
  <c r="K49" i="6" s="1"/>
  <c r="M49" i="6" s="1"/>
  <c r="L33" i="6"/>
  <c r="K33" i="6" s="1"/>
  <c r="L34" i="6"/>
  <c r="K34" i="6" s="1"/>
  <c r="M34" i="6" s="1"/>
  <c r="L35" i="6"/>
  <c r="L40" i="6"/>
  <c r="L39" i="6"/>
  <c r="K39" i="6" s="1"/>
  <c r="M39" i="6" s="1"/>
  <c r="L38" i="6"/>
  <c r="K38" i="6" s="1"/>
  <c r="L30" i="6"/>
  <c r="L28" i="6"/>
  <c r="K28" i="6" s="1"/>
  <c r="L29" i="6"/>
  <c r="K29" i="6" s="1"/>
  <c r="M29" i="6" s="1"/>
  <c r="L47" i="6"/>
  <c r="L22" i="6"/>
  <c r="L10" i="6"/>
  <c r="K10" i="6" s="1"/>
  <c r="L8" i="6"/>
  <c r="L9" i="6"/>
  <c r="M51" i="2"/>
  <c r="M46" i="2"/>
  <c r="M41" i="2"/>
  <c r="M36" i="2"/>
  <c r="M31" i="2"/>
  <c r="M26" i="2"/>
  <c r="M21" i="2"/>
  <c r="M16" i="2"/>
  <c r="M11" i="2"/>
  <c r="K50" i="6" l="1"/>
  <c r="M50" i="6" s="1"/>
  <c r="K45" i="6"/>
  <c r="M45" i="6" s="1"/>
  <c r="K40" i="6"/>
  <c r="M40" i="6" s="1"/>
  <c r="K35" i="6"/>
  <c r="M35" i="6" s="1"/>
  <c r="K30" i="6"/>
  <c r="M30" i="6" s="1"/>
  <c r="K25" i="6"/>
  <c r="M25" i="6" s="1"/>
  <c r="K20" i="6"/>
  <c r="M20" i="6" s="1"/>
  <c r="M15" i="6"/>
  <c r="L12" i="6"/>
  <c r="L52" i="6" s="1"/>
  <c r="L14" i="6"/>
  <c r="K14" i="6" s="1"/>
  <c r="M14" i="6" s="1"/>
  <c r="L13" i="6"/>
  <c r="K13" i="6" s="1"/>
  <c r="M13" i="6" s="1"/>
  <c r="M28" i="6"/>
  <c r="M48" i="6"/>
  <c r="K47" i="6"/>
  <c r="M47" i="6" s="1"/>
  <c r="M18" i="6"/>
  <c r="K8" i="6"/>
  <c r="L55" i="6"/>
  <c r="M43" i="6"/>
  <c r="K42" i="6"/>
  <c r="M42" i="6" s="1"/>
  <c r="K9" i="6"/>
  <c r="M38" i="6"/>
  <c r="K37" i="6"/>
  <c r="M37" i="6" s="1"/>
  <c r="M33" i="6"/>
  <c r="M23" i="6"/>
  <c r="F50" i="2"/>
  <c r="F49" i="2"/>
  <c r="F48" i="2"/>
  <c r="F47" i="2"/>
  <c r="F45" i="2"/>
  <c r="F44" i="2"/>
  <c r="F43" i="2"/>
  <c r="F42" i="2"/>
  <c r="F40" i="2"/>
  <c r="F39" i="2"/>
  <c r="F38" i="2"/>
  <c r="F37" i="2"/>
  <c r="F35" i="2"/>
  <c r="F34" i="2"/>
  <c r="F33" i="2"/>
  <c r="F32" i="2"/>
  <c r="F30" i="2"/>
  <c r="F29" i="2"/>
  <c r="F28" i="2"/>
  <c r="F27" i="2"/>
  <c r="F25" i="2"/>
  <c r="F24" i="2"/>
  <c r="F23" i="2"/>
  <c r="F22" i="2"/>
  <c r="F20" i="2"/>
  <c r="F19" i="2"/>
  <c r="F18" i="2"/>
  <c r="F17" i="2"/>
  <c r="F15" i="2"/>
  <c r="F14" i="2"/>
  <c r="F13" i="2"/>
  <c r="F12" i="2"/>
  <c r="F10" i="2"/>
  <c r="F9" i="2"/>
  <c r="F8" i="2"/>
  <c r="F7" i="2"/>
  <c r="F11" i="2" s="1"/>
  <c r="E55" i="2"/>
  <c r="F55" i="2" s="1"/>
  <c r="E54" i="2"/>
  <c r="E53" i="2"/>
  <c r="E52" i="2"/>
  <c r="I50" i="2"/>
  <c r="I49" i="2"/>
  <c r="I48" i="2"/>
  <c r="I45" i="2"/>
  <c r="I44" i="2"/>
  <c r="I43" i="2"/>
  <c r="I40" i="2"/>
  <c r="I39" i="2"/>
  <c r="I38" i="2"/>
  <c r="I35" i="2"/>
  <c r="I34" i="2"/>
  <c r="I33" i="2"/>
  <c r="I30" i="2"/>
  <c r="I29" i="2"/>
  <c r="I28" i="2"/>
  <c r="I25" i="2"/>
  <c r="I24" i="2"/>
  <c r="I23" i="2"/>
  <c r="I20" i="2"/>
  <c r="I19" i="2"/>
  <c r="I18" i="2"/>
  <c r="I15" i="2"/>
  <c r="I14" i="2"/>
  <c r="I13" i="2"/>
  <c r="I10" i="2"/>
  <c r="I9" i="2"/>
  <c r="I8" i="2"/>
  <c r="J55" i="2"/>
  <c r="I55" i="2" s="1"/>
  <c r="K32" i="6" l="1"/>
  <c r="M32" i="6" s="1"/>
  <c r="K27" i="6"/>
  <c r="M27" i="6" s="1"/>
  <c r="K22" i="6"/>
  <c r="M22" i="6" s="1"/>
  <c r="K17" i="6"/>
  <c r="M17" i="6" s="1"/>
  <c r="L53" i="6"/>
  <c r="K12" i="6"/>
  <c r="M12" i="6" s="1"/>
  <c r="L54" i="6"/>
  <c r="M9" i="6"/>
  <c r="K54" i="6"/>
  <c r="M54" i="6" s="1"/>
  <c r="K53" i="6"/>
  <c r="M53" i="6" s="1"/>
  <c r="M8" i="6"/>
  <c r="K7" i="6"/>
  <c r="M10" i="6"/>
  <c r="K55" i="6"/>
  <c r="M55" i="6" s="1"/>
  <c r="F36" i="2"/>
  <c r="E56" i="2"/>
  <c r="F41" i="2"/>
  <c r="F16" i="2"/>
  <c r="F26" i="2"/>
  <c r="F21" i="2"/>
  <c r="F31" i="2"/>
  <c r="F53" i="2"/>
  <c r="F54" i="2"/>
  <c r="F46" i="2"/>
  <c r="F51" i="2"/>
  <c r="F52" i="2"/>
  <c r="J54" i="2"/>
  <c r="I54" i="2" s="1"/>
  <c r="J53" i="2"/>
  <c r="I53" i="2" s="1"/>
  <c r="D16" i="1"/>
  <c r="D15" i="1"/>
  <c r="D14" i="1"/>
  <c r="D13" i="1"/>
  <c r="D12" i="1"/>
  <c r="D11" i="1"/>
  <c r="D10" i="1"/>
  <c r="D9" i="1"/>
  <c r="D8" i="1"/>
  <c r="C17" i="1"/>
  <c r="H50" i="2"/>
  <c r="H49" i="2"/>
  <c r="H48" i="2"/>
  <c r="H47" i="2"/>
  <c r="H45" i="2"/>
  <c r="H44" i="2"/>
  <c r="H43" i="2"/>
  <c r="H42" i="2"/>
  <c r="H46" i="2" s="1"/>
  <c r="H40" i="2"/>
  <c r="H39" i="2"/>
  <c r="H38" i="2"/>
  <c r="H37" i="2"/>
  <c r="H35" i="2"/>
  <c r="H34" i="2"/>
  <c r="H33" i="2"/>
  <c r="H32" i="2"/>
  <c r="H30" i="2"/>
  <c r="H29" i="2"/>
  <c r="H28" i="2"/>
  <c r="H27" i="2"/>
  <c r="H25" i="2"/>
  <c r="H24" i="2"/>
  <c r="H23" i="2"/>
  <c r="H22" i="2"/>
  <c r="H20" i="2"/>
  <c r="H19" i="2"/>
  <c r="H18" i="2"/>
  <c r="H17" i="2"/>
  <c r="H15" i="2"/>
  <c r="H14" i="2"/>
  <c r="H13" i="2"/>
  <c r="H12" i="2"/>
  <c r="H10" i="2"/>
  <c r="H9" i="2"/>
  <c r="H8" i="2"/>
  <c r="H7" i="2"/>
  <c r="H55" i="2"/>
  <c r="G51" i="2"/>
  <c r="G46" i="2"/>
  <c r="G41" i="2"/>
  <c r="G36" i="2"/>
  <c r="G31" i="2"/>
  <c r="G26" i="2"/>
  <c r="G21" i="2"/>
  <c r="G16" i="2"/>
  <c r="G11" i="2"/>
  <c r="K52" i="6" l="1"/>
  <c r="M7" i="6"/>
  <c r="H31" i="2"/>
  <c r="F56" i="2"/>
  <c r="H36" i="2"/>
  <c r="D17" i="1"/>
  <c r="H41" i="2"/>
  <c r="H11" i="2"/>
  <c r="H53" i="2"/>
  <c r="H21" i="2"/>
  <c r="H16" i="2"/>
  <c r="H54" i="2"/>
  <c r="H51" i="2"/>
  <c r="H52" i="2"/>
  <c r="H26" i="2"/>
  <c r="G56" i="2"/>
  <c r="M52" i="6" l="1"/>
  <c r="K56" i="6"/>
  <c r="M56" i="6" s="1"/>
  <c r="H56" i="2"/>
  <c r="D50" i="2"/>
  <c r="D45" i="2"/>
  <c r="D40" i="2"/>
  <c r="D35" i="2"/>
  <c r="D30" i="2"/>
  <c r="D25" i="2"/>
  <c r="D20" i="2"/>
  <c r="D15" i="2"/>
  <c r="D10" i="2"/>
  <c r="C51" i="2"/>
  <c r="I51" i="2" s="1"/>
  <c r="I47" i="2" s="1"/>
  <c r="J47" i="2" s="1"/>
  <c r="C46" i="2"/>
  <c r="I46" i="2" s="1"/>
  <c r="I42" i="2" s="1"/>
  <c r="J42" i="2" s="1"/>
  <c r="C41" i="2"/>
  <c r="I41" i="2" s="1"/>
  <c r="I37" i="2" s="1"/>
  <c r="J37" i="2" s="1"/>
  <c r="C36" i="2"/>
  <c r="I36" i="2" s="1"/>
  <c r="I32" i="2" s="1"/>
  <c r="J32" i="2" s="1"/>
  <c r="C31" i="2"/>
  <c r="I31" i="2" s="1"/>
  <c r="I27" i="2" s="1"/>
  <c r="J27" i="2" s="1"/>
  <c r="C26" i="2"/>
  <c r="I26" i="2" s="1"/>
  <c r="I22" i="2" s="1"/>
  <c r="J22" i="2" s="1"/>
  <c r="C21" i="2"/>
  <c r="I21" i="2" s="1"/>
  <c r="I17" i="2" s="1"/>
  <c r="J17" i="2" s="1"/>
  <c r="C16" i="2"/>
  <c r="I16" i="2" s="1"/>
  <c r="I12" i="2" s="1"/>
  <c r="C11" i="2"/>
  <c r="I11" i="2" s="1"/>
  <c r="I7" i="2" s="1"/>
  <c r="J7" i="2" s="1"/>
  <c r="C55" i="2"/>
  <c r="D55" i="2" s="1"/>
  <c r="C54" i="2"/>
  <c r="C53" i="2"/>
  <c r="C52" i="2"/>
  <c r="F17" i="1"/>
  <c r="E17" i="1"/>
  <c r="B17" i="1"/>
  <c r="J21" i="2" l="1"/>
  <c r="L17" i="2" s="1"/>
  <c r="J26" i="2"/>
  <c r="L22" i="2" s="1"/>
  <c r="J11" i="2"/>
  <c r="L7" i="2" s="1"/>
  <c r="J31" i="2"/>
  <c r="J51" i="2"/>
  <c r="L47" i="2" s="1"/>
  <c r="J46" i="2"/>
  <c r="L42" i="2" s="1"/>
  <c r="J36" i="2"/>
  <c r="J41" i="2"/>
  <c r="L37" i="2" s="1"/>
  <c r="C56" i="2"/>
  <c r="I56" i="2" s="1"/>
  <c r="I52" i="2" s="1"/>
  <c r="D49" i="2"/>
  <c r="D48" i="2"/>
  <c r="D47" i="2"/>
  <c r="D44" i="2"/>
  <c r="D43" i="2"/>
  <c r="D42" i="2"/>
  <c r="D39" i="2"/>
  <c r="D38" i="2"/>
  <c r="D37" i="2"/>
  <c r="D34" i="2"/>
  <c r="D33" i="2"/>
  <c r="D32" i="2"/>
  <c r="D29" i="2"/>
  <c r="D28" i="2"/>
  <c r="D27" i="2"/>
  <c r="D24" i="2"/>
  <c r="D23" i="2"/>
  <c r="D22" i="2"/>
  <c r="D19" i="2"/>
  <c r="D18" i="2"/>
  <c r="D17" i="2"/>
  <c r="D14" i="2"/>
  <c r="D13" i="2"/>
  <c r="D12" i="2"/>
  <c r="D9" i="2"/>
  <c r="D8" i="2"/>
  <c r="D7" i="2"/>
  <c r="D41" i="2" l="1"/>
  <c r="D16" i="2"/>
  <c r="D26" i="2"/>
  <c r="D21" i="2"/>
  <c r="D11" i="2"/>
  <c r="D51" i="2"/>
  <c r="L45" i="2"/>
  <c r="L43" i="2"/>
  <c r="L44" i="2"/>
  <c r="L50" i="2"/>
  <c r="L49" i="2"/>
  <c r="L48" i="2"/>
  <c r="L29" i="2"/>
  <c r="L30" i="2"/>
  <c r="L28" i="2"/>
  <c r="L34" i="2"/>
  <c r="L33" i="2"/>
  <c r="L35" i="2"/>
  <c r="L32" i="2"/>
  <c r="L10" i="2"/>
  <c r="L8" i="2"/>
  <c r="L9" i="2"/>
  <c r="L24" i="2"/>
  <c r="L25" i="2"/>
  <c r="L23" i="2"/>
  <c r="L40" i="2"/>
  <c r="L39" i="2"/>
  <c r="L38" i="2"/>
  <c r="L27" i="2"/>
  <c r="L18" i="2"/>
  <c r="L20" i="2"/>
  <c r="L19" i="2"/>
  <c r="D31" i="2"/>
  <c r="D46" i="2"/>
  <c r="D36" i="2"/>
  <c r="D53" i="2"/>
  <c r="D52" i="2"/>
  <c r="D54" i="2"/>
  <c r="K39" i="2" l="1"/>
  <c r="M39" i="2" s="1"/>
  <c r="K25" i="2"/>
  <c r="M25" i="2" s="1"/>
  <c r="K10" i="2"/>
  <c r="M10" i="2" s="1"/>
  <c r="K34" i="2"/>
  <c r="M34" i="2" s="1"/>
  <c r="K30" i="2"/>
  <c r="M30" i="2" s="1"/>
  <c r="K8" i="2"/>
  <c r="M8" i="2" s="1"/>
  <c r="K40" i="2"/>
  <c r="M40" i="2" s="1"/>
  <c r="K33" i="2"/>
  <c r="M33" i="2" s="1"/>
  <c r="K23" i="2"/>
  <c r="M23" i="2" s="1"/>
  <c r="K24" i="2"/>
  <c r="M24" i="2" s="1"/>
  <c r="K35" i="2"/>
  <c r="M35" i="2" s="1"/>
  <c r="K29" i="2"/>
  <c r="M29" i="2" s="1"/>
  <c r="K48" i="2"/>
  <c r="M48" i="2" s="1"/>
  <c r="K49" i="2"/>
  <c r="M49" i="2" s="1"/>
  <c r="K19" i="2"/>
  <c r="M19" i="2" s="1"/>
  <c r="K50" i="2"/>
  <c r="M50" i="2" s="1"/>
  <c r="K20" i="2"/>
  <c r="M20" i="2" s="1"/>
  <c r="K44" i="2"/>
  <c r="M44" i="2" s="1"/>
  <c r="K18" i="2"/>
  <c r="M18" i="2" s="1"/>
  <c r="K43" i="2"/>
  <c r="M43" i="2" s="1"/>
  <c r="K38" i="2"/>
  <c r="M38" i="2" s="1"/>
  <c r="K9" i="2"/>
  <c r="M9" i="2" s="1"/>
  <c r="K28" i="2"/>
  <c r="M28" i="2" s="1"/>
  <c r="K45" i="2"/>
  <c r="M45" i="2" s="1"/>
  <c r="D56" i="2"/>
  <c r="K37" i="2" l="1"/>
  <c r="M37" i="2" s="1"/>
  <c r="K17" i="2"/>
  <c r="M17" i="2" s="1"/>
  <c r="K42" i="2"/>
  <c r="M42" i="2" s="1"/>
  <c r="K7" i="2"/>
  <c r="M7" i="2" s="1"/>
  <c r="K32" i="2"/>
  <c r="M32" i="2" s="1"/>
  <c r="K22" i="2"/>
  <c r="M22" i="2" s="1"/>
  <c r="K47" i="2"/>
  <c r="M47" i="2" s="1"/>
  <c r="K27" i="2"/>
  <c r="M27" i="2" s="1"/>
  <c r="J12" i="2"/>
  <c r="J52" i="2" l="1"/>
  <c r="J56" i="2" s="1"/>
  <c r="J16" i="2"/>
  <c r="L14" i="2" l="1"/>
  <c r="L15" i="2"/>
  <c r="L13" i="2"/>
  <c r="L12" i="2"/>
  <c r="L52" i="2" l="1"/>
  <c r="K13" i="2"/>
  <c r="M13" i="2" s="1"/>
  <c r="L53" i="2"/>
  <c r="K15" i="2"/>
  <c r="L55" i="2"/>
  <c r="K14" i="2"/>
  <c r="L54" i="2"/>
  <c r="K55" i="2" l="1"/>
  <c r="M55" i="2" s="1"/>
  <c r="M15" i="2"/>
  <c r="K54" i="2"/>
  <c r="M54" i="2" s="1"/>
  <c r="M14" i="2"/>
  <c r="K12" i="2"/>
  <c r="K53" i="2"/>
  <c r="M53" i="2" s="1"/>
  <c r="K52" i="2" l="1"/>
  <c r="M52" i="2" s="1"/>
  <c r="M12" i="2"/>
  <c r="K56" i="2" l="1"/>
  <c r="M5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I8" authorId="0" shapeId="0" xr:uid="{5A9A3F1B-AF3E-401E-8B4F-03ABB0B46302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"GitHub\PUMS-Data\Analysis\ACS PUMS 2013-2017\Worker Research\ACS 2013-2017 PUMS HH and Person Worker Research.R"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P7" authorId="0" shapeId="0" xr:uid="{84EAE940-134A-4152-90EB-1A5392FF37FE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"GitHub\PUMS-Data\Analysis\ACS PUMS 2013-2017\Worker Research\ACS 2013-2017 PUMS HH and Person Worker Research.R"</t>
        </r>
      </text>
    </comment>
    <comment ref="K10" authorId="0" shapeId="0" xr:uid="{7288093F-81ED-4017-8246-E1C12874D0EB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  <comment ref="L10" authorId="0" shapeId="0" xr:uid="{3B4B0CC1-ACD0-4126-9977-2F31F478926A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Worker distribution here comes from 2017-2021 PUMS. Values are then slightly adjusted to account for different PUMS and ACS weights, such that county totals exactly match ACS 2017-2021 Table B23025.</t>
        </r>
      </text>
    </comment>
    <comment ref="K11" authorId="0" shapeId="0" xr:uid="{C357A799-8333-481F-A126-3F0074AA2BFE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Households come from Table B08202.</t>
        </r>
      </text>
    </comment>
    <comment ref="L11" authorId="0" shapeId="0" xr:uid="{626C261F-A98E-4C52-B788-101A4F30A52F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  <comment ref="K15" authorId="0" shapeId="0" xr:uid="{0926F694-419E-45EC-BF6A-B98F2E9F9135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I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"GitHub\PUMS-Data\Analysis\ACS PUMS 2013-2017\Worker Research\ACS 2013-2017 PUMS HH and Person Worker Research.R"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Shimon Israel</author>
  </authors>
  <commentList>
    <comment ref="P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From this script:
"GitHub\PUMS-Data\Analysis\ACS PUMS 2013-2017\Worker Research\ACS 2013-2017 PUMS HH and Person Worker Research.R"</t>
        </r>
      </text>
    </comment>
    <comment ref="K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Implied HHs come from back-calculating workers to households, using average 3+ workers value to the right. </t>
        </r>
      </text>
    </comment>
    <comment ref="L1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Worker distribution here comes from 2013-2017 PUMS, factored to exactly match ACS 2013-2017.</t>
        </r>
      </text>
    </comment>
    <comment ref="K1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Households come from Table B08202.</t>
        </r>
      </text>
    </comment>
    <comment ref="L1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Shimon Israel:</t>
        </r>
        <r>
          <rPr>
            <sz val="9"/>
            <color indexed="81"/>
            <rFont val="Tahoma"/>
            <family val="2"/>
          </rPr>
          <t xml:space="preserve">
These county worker totals come from Table B23025.</t>
        </r>
      </text>
    </comment>
  </commentList>
</comments>
</file>

<file path=xl/sharedStrings.xml><?xml version="1.0" encoding="utf-8"?>
<sst xmlns="http://schemas.openxmlformats.org/spreadsheetml/2006/main" count="375" uniqueCount="71">
  <si>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</si>
  <si>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</si>
  <si>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</si>
  <si>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</si>
  <si>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</si>
  <si>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</si>
  <si>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</si>
  <si>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</si>
  <si>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</si>
  <si>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3p_workers</t>
  </si>
  <si>
    <t>2_workers</t>
  </si>
  <si>
    <t>1_worker</t>
  </si>
  <si>
    <t>0_workers</t>
  </si>
  <si>
    <t xml:space="preserve">Bay Area </t>
  </si>
  <si>
    <t xml:space="preserve">County </t>
  </si>
  <si>
    <t>County</t>
  </si>
  <si>
    <t>HH Workers</t>
  </si>
  <si>
    <t>Table B23025 - Employment Status for Population 16+</t>
  </si>
  <si>
    <t>ACS 2013-2017</t>
  </si>
  <si>
    <t>Bay Area</t>
  </si>
  <si>
    <t>Bay Area Total</t>
  </si>
  <si>
    <t>San Francisco Bay Area</t>
  </si>
  <si>
    <t>Alameda Total</t>
  </si>
  <si>
    <t>Contra Costa Total</t>
  </si>
  <si>
    <t>Marin Total</t>
  </si>
  <si>
    <t>Napa Total</t>
  </si>
  <si>
    <t>San Mateo Total</t>
  </si>
  <si>
    <t>Santa Clara Total</t>
  </si>
  <si>
    <t>Solano Total</t>
  </si>
  <si>
    <t>Sonoma Total</t>
  </si>
  <si>
    <t>Total Workers</t>
  </si>
  <si>
    <t>Average No. Workers in 3+-Worker HHs</t>
  </si>
  <si>
    <t>ACS and PUMS Data, 2012-2016</t>
  </si>
  <si>
    <t>San Francisco Total</t>
  </si>
  <si>
    <t>Total Households</t>
  </si>
  <si>
    <t>Implied Workers</t>
  </si>
  <si>
    <t>Households by Number of Workers/Commuters</t>
  </si>
  <si>
    <t>Household Workers</t>
  </si>
  <si>
    <t>GQ Workers</t>
  </si>
  <si>
    <t>Implied Households</t>
  </si>
  <si>
    <t>ACS 2013-2017
Table B08202 - HH Size by Number of Workers in HH</t>
  </si>
  <si>
    <t>Households</t>
  </si>
  <si>
    <t>County-Level Correction Factors for HHs by No. Workers</t>
  </si>
  <si>
    <t>COUNTY_NAME</t>
  </si>
  <si>
    <t>COUNTY</t>
  </si>
  <si>
    <t>HH_WORKERS</t>
  </si>
  <si>
    <t>CORRECTION</t>
  </si>
  <si>
    <t>hh_wrks_0</t>
  </si>
  <si>
    <t>hh_wrks_1</t>
  </si>
  <si>
    <t>hh_wrks_2</t>
  </si>
  <si>
    <t>hh_wrks_3_plus</t>
  </si>
  <si>
    <t>ACS and PUMS Data 2013-2017, and ACS 2013-2017</t>
  </si>
  <si>
    <t>PUMS 2013-2017 Person Weights</t>
  </si>
  <si>
    <t>PUMS 2013-2017 HH Weights</t>
  </si>
  <si>
    <t>PUMS 2013-2017 Commuters (ESR==1,4), Using HH Weights</t>
  </si>
  <si>
    <t>PUMS 2013-2017 Workers (ESR==1,2,4,5), Using Person Weights</t>
  </si>
  <si>
    <t>PUMS 2012-2016 Workers (ESR==1,2,4,5), Using HH Weights</t>
  </si>
  <si>
    <t>ACS 2013-2017
Refactored Using Total Worker Table (B23025) and PUMS 2013-2017</t>
  </si>
  <si>
    <t>ACS and PUMS Data 2017-2021, and ACS 2017-2021</t>
  </si>
  <si>
    <t>PUMS 2017-2021 Person Weights</t>
  </si>
  <si>
    <t>PUMS 2017-2021 HH Weights</t>
  </si>
  <si>
    <t>ACS 2017-2021
Table B23025</t>
  </si>
  <si>
    <t>ACS and PUMS Data, 2017-2021</t>
  </si>
  <si>
    <t>PUMS 2017-2021 Workers (ESR==1,2,4,5), Using HH Weights</t>
  </si>
  <si>
    <t>ACS 2017-2021
Table B08202 - HH Size by Number of Workers in HH</t>
  </si>
  <si>
    <t>PUMS 2017-2021 Commuters (ESR==1,4), Using HH Weights</t>
  </si>
  <si>
    <t>PUMS 2017-2021 Workers (ESR==1,2,4,5), Using Person Weights</t>
  </si>
  <si>
    <t>ACS 2017-2021
Refactored Using Total Worker Table (B23025) and PUMS 2017-2021</t>
  </si>
  <si>
    <t>County_Name</t>
  </si>
  <si>
    <t>Average 3+ Workers</t>
  </si>
  <si>
    <t>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</si>
</sst>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3">
    <xf numFmtId="0" fontId="0" fillId="0" borderId="0" xfId="0"/>
    <xf numFmtId="0" fontId="20" fillId="0" borderId="0" xfId="0" applyFont="1"/>
    <xf numFmtId="0" fontId="21" fillId="0" borderId="0" xfId="0" applyFont="1"/>
    <xf numFmtId="0" fontId="20" fillId="0" borderId="10" xfId="0" applyFont="1" applyBorder="1"/>
    <xf numFmtId="0" fontId="20" fillId="0" borderId="11" xfId="0" applyFont="1" applyBorder="1"/>
    <xf numFmtId="0" fontId="20" fillId="0" borderId="11" xfId="0" applyFont="1" applyBorder="1" applyAlignment="1">
      <alignment horizontal="right"/>
    </xf>
    <xf numFmtId="3" fontId="20" fillId="0" borderId="16" xfId="0" applyNumberFormat="1" applyFont="1" applyBorder="1"/>
    <xf numFmtId="3" fontId="20" fillId="0" borderId="17" xfId="0" applyNumberFormat="1" applyFont="1" applyBorder="1"/>
    <xf numFmtId="0" fontId="20" fillId="0" borderId="14" xfId="0" applyFont="1" applyBorder="1" applyAlignment="1">
      <alignment horizontal="right"/>
    </xf>
    <xf numFmtId="0" fontId="20" fillId="0" borderId="15" xfId="0" applyFont="1" applyBorder="1" applyAlignment="1">
      <alignment horizontal="right"/>
    </xf>
    <xf numFmtId="3" fontId="20" fillId="0" borderId="12" xfId="0" applyNumberFormat="1" applyFont="1" applyBorder="1"/>
    <xf numFmtId="3" fontId="20" fillId="0" borderId="13" xfId="0" applyNumberFormat="1" applyFont="1" applyBorder="1"/>
    <xf numFmtId="0" fontId="20" fillId="0" borderId="18" xfId="0" applyFont="1" applyBorder="1"/>
    <xf numFmtId="3" fontId="20" fillId="0" borderId="18" xfId="0" applyNumberFormat="1" applyFont="1" applyBorder="1"/>
    <xf numFmtId="3" fontId="20" fillId="0" borderId="10" xfId="0" applyNumberFormat="1" applyFont="1" applyBorder="1"/>
    <xf numFmtId="3" fontId="20" fillId="0" borderId="0" xfId="0" applyNumberFormat="1" applyFont="1"/>
    <xf numFmtId="0" fontId="20" fillId="33" borderId="0" xfId="0" applyFont="1" applyFill="1"/>
    <xf numFmtId="3" fontId="20" fillId="0" borderId="19" xfId="0" applyNumberFormat="1" applyFont="1" applyBorder="1"/>
    <xf numFmtId="3" fontId="20" fillId="0" borderId="20" xfId="0" applyNumberFormat="1" applyFont="1" applyBorder="1"/>
    <xf numFmtId="0" fontId="20" fillId="0" borderId="12" xfId="0" applyFont="1" applyBorder="1" applyAlignment="1">
      <alignment horizontal="center" wrapText="1"/>
    </xf>
    <xf numFmtId="0" fontId="20" fillId="0" borderId="0" xfId="0" applyFont="1" applyAlignment="1">
      <alignment horizontal="right"/>
    </xf>
    <xf numFmtId="3" fontId="20" fillId="0" borderId="21" xfId="0" applyNumberFormat="1" applyFont="1" applyBorder="1"/>
    <xf numFmtId="3" fontId="20" fillId="0" borderId="22" xfId="0" applyNumberFormat="1" applyFont="1" applyBorder="1"/>
    <xf numFmtId="3" fontId="20" fillId="0" borderId="23" xfId="0" applyNumberFormat="1" applyFont="1" applyBorder="1"/>
    <xf numFmtId="164" fontId="20" fillId="0" borderId="21" xfId="0" applyNumberFormat="1" applyFont="1" applyBorder="1"/>
    <xf numFmtId="164" fontId="20" fillId="0" borderId="16" xfId="0" applyNumberFormat="1" applyFont="1" applyBorder="1"/>
    <xf numFmtId="164" fontId="20" fillId="0" borderId="19" xfId="0" applyNumberFormat="1" applyFont="1" applyBorder="1"/>
    <xf numFmtId="164" fontId="20" fillId="0" borderId="12" xfId="0" applyNumberFormat="1" applyFont="1" applyBorder="1"/>
    <xf numFmtId="164" fontId="20" fillId="0" borderId="23" xfId="0" applyNumberFormat="1" applyFont="1" applyBorder="1"/>
    <xf numFmtId="0" fontId="20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1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right"/>
    </xf>
    <xf numFmtId="0" fontId="1" fillId="0" borderId="15" xfId="0" applyFont="1" applyBorder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80FC-CDD4-4AB0-914B-F1C14989D30E}">
  <dimension ref="A1:I17"/>
  <sheetViews>
    <sheetView workbookViewId="0">
      <selection activeCell="D17" sqref="D17"/>
    </sheetView>
  </sheetViews>
  <sheetFormatPr defaultColWidth="9" defaultRowHeight="14.5" x14ac:dyDescent="0.35"/>
  <cols>
    <col min="1" max="1" width="12.75" style="1" bestFit="1" customWidth="1"/>
    <col min="2" max="2" width="21.25" style="1" customWidth="1"/>
    <col min="3" max="3" width="21.33203125" style="1" bestFit="1" customWidth="1"/>
    <col min="4" max="4" width="21.33203125" style="1" customWidth="1"/>
    <col min="5" max="5" width="27.08203125" style="1" customWidth="1"/>
    <col min="6" max="6" width="17.58203125" style="1" customWidth="1"/>
    <col min="7" max="7" width="9" style="1"/>
    <col min="8" max="8" width="31.58203125" style="1" bestFit="1" customWidth="1"/>
    <col min="9" max="16384" width="9" style="1"/>
  </cols>
  <sheetData>
    <row r="1" spans="1:9" x14ac:dyDescent="0.35">
      <c r="A1" s="2" t="s">
        <v>30</v>
      </c>
    </row>
    <row r="2" spans="1:9" x14ac:dyDescent="0.35">
      <c r="A2" s="2" t="s">
        <v>58</v>
      </c>
    </row>
    <row r="3" spans="1:9" x14ac:dyDescent="0.35">
      <c r="A3" s="2" t="s">
        <v>21</v>
      </c>
    </row>
    <row r="4" spans="1:9" x14ac:dyDescent="0.35">
      <c r="A4" s="2"/>
    </row>
    <row r="6" spans="1:9" ht="31.5" customHeight="1" x14ac:dyDescent="0.35">
      <c r="A6" s="3"/>
      <c r="B6" s="37" t="s">
        <v>59</v>
      </c>
      <c r="C6" s="38"/>
      <c r="D6" s="39"/>
      <c r="E6" s="32" t="s">
        <v>60</v>
      </c>
      <c r="F6" s="29" t="s">
        <v>17</v>
      </c>
    </row>
    <row r="7" spans="1:9" ht="45" customHeight="1" thickBot="1" x14ac:dyDescent="0.4">
      <c r="A7" s="4" t="s">
        <v>14</v>
      </c>
      <c r="B7" s="8" t="s">
        <v>37</v>
      </c>
      <c r="C7" s="5" t="s">
        <v>38</v>
      </c>
      <c r="D7" s="9" t="s">
        <v>30</v>
      </c>
      <c r="E7" s="9" t="s">
        <v>30</v>
      </c>
      <c r="F7" s="34" t="s">
        <v>61</v>
      </c>
    </row>
    <row r="8" spans="1:9" ht="15" thickTop="1" x14ac:dyDescent="0.35">
      <c r="A8" s="1" t="s">
        <v>0</v>
      </c>
      <c r="B8" s="6">
        <v>867722</v>
      </c>
      <c r="C8" s="15">
        <v>6819</v>
      </c>
      <c r="D8" s="7">
        <f>B8+C8</f>
        <v>874541</v>
      </c>
      <c r="E8" s="7">
        <v>810525</v>
      </c>
      <c r="F8" s="7">
        <v>875992</v>
      </c>
      <c r="H8" s="16" t="s">
        <v>31</v>
      </c>
      <c r="I8" s="16">
        <v>3.4305029999999999</v>
      </c>
    </row>
    <row r="9" spans="1:9" x14ac:dyDescent="0.35">
      <c r="A9" s="1" t="s">
        <v>1</v>
      </c>
      <c r="B9" s="6">
        <v>567574</v>
      </c>
      <c r="C9" s="15">
        <v>1685</v>
      </c>
      <c r="D9" s="7">
        <f t="shared" ref="D9:D16" si="0">B9+C9</f>
        <v>569259</v>
      </c>
      <c r="E9" s="7">
        <v>542884</v>
      </c>
      <c r="F9" s="7">
        <v>571113</v>
      </c>
    </row>
    <row r="10" spans="1:9" x14ac:dyDescent="0.35">
      <c r="A10" s="1" t="s">
        <v>2</v>
      </c>
      <c r="B10" s="6">
        <v>128813</v>
      </c>
      <c r="C10" s="15">
        <v>1149</v>
      </c>
      <c r="D10" s="7">
        <f t="shared" si="0"/>
        <v>129962</v>
      </c>
      <c r="E10" s="7">
        <v>122274</v>
      </c>
      <c r="F10" s="7">
        <v>130756</v>
      </c>
    </row>
    <row r="11" spans="1:9" x14ac:dyDescent="0.35">
      <c r="A11" s="1" t="s">
        <v>3</v>
      </c>
      <c r="B11" s="6">
        <v>68663</v>
      </c>
      <c r="C11" s="15">
        <v>878</v>
      </c>
      <c r="D11" s="7">
        <f t="shared" si="0"/>
        <v>69541</v>
      </c>
      <c r="E11" s="7">
        <v>63193</v>
      </c>
      <c r="F11" s="7">
        <v>70220</v>
      </c>
    </row>
    <row r="12" spans="1:9" x14ac:dyDescent="0.35">
      <c r="A12" s="1" t="s">
        <v>4</v>
      </c>
      <c r="B12" s="6">
        <v>506944</v>
      </c>
      <c r="C12" s="15">
        <v>4099</v>
      </c>
      <c r="D12" s="7">
        <f t="shared" si="0"/>
        <v>511043</v>
      </c>
      <c r="E12" s="7">
        <v>478231</v>
      </c>
      <c r="F12" s="7">
        <v>512188</v>
      </c>
    </row>
    <row r="13" spans="1:9" x14ac:dyDescent="0.35">
      <c r="A13" s="1" t="s">
        <v>5</v>
      </c>
      <c r="B13" s="6">
        <v>409126</v>
      </c>
      <c r="C13" s="15">
        <v>1930</v>
      </c>
      <c r="D13" s="7">
        <f t="shared" si="0"/>
        <v>411056</v>
      </c>
      <c r="E13" s="7">
        <v>384815</v>
      </c>
      <c r="F13" s="7">
        <v>409807</v>
      </c>
    </row>
    <row r="14" spans="1:9" x14ac:dyDescent="0.35">
      <c r="A14" s="1" t="s">
        <v>6</v>
      </c>
      <c r="B14" s="6">
        <v>999034</v>
      </c>
      <c r="C14" s="15">
        <v>9813</v>
      </c>
      <c r="D14" s="7">
        <f t="shared" si="0"/>
        <v>1008847</v>
      </c>
      <c r="E14" s="7">
        <v>955248</v>
      </c>
      <c r="F14" s="7">
        <v>1008997</v>
      </c>
    </row>
    <row r="15" spans="1:9" x14ac:dyDescent="0.35">
      <c r="A15" s="1" t="s">
        <v>7</v>
      </c>
      <c r="B15" s="6">
        <v>213836</v>
      </c>
      <c r="C15" s="15">
        <v>596</v>
      </c>
      <c r="D15" s="7">
        <f t="shared" si="0"/>
        <v>214432</v>
      </c>
      <c r="E15" s="7">
        <v>205019</v>
      </c>
      <c r="F15" s="7">
        <v>216305</v>
      </c>
    </row>
    <row r="16" spans="1:9" x14ac:dyDescent="0.35">
      <c r="A16" s="1" t="s">
        <v>8</v>
      </c>
      <c r="B16" s="6">
        <v>249658</v>
      </c>
      <c r="C16" s="15">
        <v>1644</v>
      </c>
      <c r="D16" s="7">
        <f t="shared" si="0"/>
        <v>251302</v>
      </c>
      <c r="E16" s="7">
        <v>238616</v>
      </c>
      <c r="F16" s="7">
        <v>252105</v>
      </c>
    </row>
    <row r="17" spans="1:6" x14ac:dyDescent="0.35">
      <c r="A17" s="3" t="s">
        <v>13</v>
      </c>
      <c r="B17" s="10">
        <f t="shared" ref="B17:F17" si="1">SUM(B8:B16)</f>
        <v>4011370</v>
      </c>
      <c r="C17" s="14">
        <f t="shared" si="1"/>
        <v>28613</v>
      </c>
      <c r="D17" s="11">
        <f t="shared" si="1"/>
        <v>4039983</v>
      </c>
      <c r="E17" s="11">
        <f t="shared" si="1"/>
        <v>3800805</v>
      </c>
      <c r="F17" s="11">
        <f t="shared" si="1"/>
        <v>4047483</v>
      </c>
    </row>
  </sheetData>
  <mergeCells count="1">
    <mergeCell ref="B6:D6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AC74-F91E-4F28-9661-7FB91FA9CF3F}">
  <dimension ref="A1:P56"/>
  <sheetViews>
    <sheetView tabSelected="1" topLeftCell="D1" workbookViewId="0">
      <pane ySplit="6" topLeftCell="A7" activePane="bottomLeft" state="frozen"/>
      <selection activeCell="C13" sqref="C13"/>
      <selection pane="bottomLeft" activeCell="M9" sqref="M9"/>
    </sheetView>
  </sheetViews>
  <sheetFormatPr defaultColWidth="9" defaultRowHeight="14.5" x14ac:dyDescent="0.35"/>
  <cols>
    <col min="1" max="1" width="11.83203125" style="1" customWidth="1"/>
    <col min="2" max="2" width="10.83203125" style="1" customWidth="1"/>
    <col min="3" max="3" width="17.58203125" style="1" customWidth="1"/>
    <col min="4" max="4" width="23.6640625" style="1" customWidth="1"/>
    <col min="5" max="5" width="14.33203125" style="1" customWidth="1"/>
    <col min="6" max="6" width="13.83203125" style="1" bestFit="1" customWidth="1"/>
    <col min="7" max="7" width="17.58203125" style="1" customWidth="1"/>
    <col min="8" max="8" width="16.58203125" style="1" customWidth="1"/>
    <col min="9" max="9" width="16.5" style="1" bestFit="1" customWidth="1"/>
    <col min="10" max="10" width="12.08203125" style="1" customWidth="1"/>
    <col min="11" max="11" width="15.1640625" style="1" bestFit="1" customWidth="1"/>
    <col min="12" max="12" width="12" style="1" customWidth="1"/>
    <col min="13" max="13" width="14.75" style="1" customWidth="1"/>
    <col min="14" max="14" width="9" style="1"/>
    <col min="15" max="15" width="31.58203125" style="1" bestFit="1" customWidth="1"/>
    <col min="16" max="16" width="16.1640625" style="1" bestFit="1" customWidth="1"/>
    <col min="17" max="17" width="21.33203125" style="1" bestFit="1" customWidth="1"/>
    <col min="18" max="18" width="22.08203125" style="1" bestFit="1" customWidth="1"/>
    <col min="19" max="19" width="28.75" style="1" bestFit="1" customWidth="1"/>
    <col min="20" max="16384" width="9" style="1"/>
  </cols>
  <sheetData>
    <row r="1" spans="1:16" x14ac:dyDescent="0.35">
      <c r="A1" s="2" t="s">
        <v>36</v>
      </c>
    </row>
    <row r="2" spans="1:16" x14ac:dyDescent="0.35">
      <c r="A2" s="2" t="s">
        <v>62</v>
      </c>
    </row>
    <row r="3" spans="1:16" x14ac:dyDescent="0.35">
      <c r="A3" s="2" t="s">
        <v>21</v>
      </c>
    </row>
    <row r="5" spans="1:16" ht="60.75" customHeight="1" x14ac:dyDescent="0.35">
      <c r="A5" s="3"/>
      <c r="B5" s="3"/>
      <c r="C5" s="37" t="s">
        <v>63</v>
      </c>
      <c r="D5" s="39"/>
      <c r="E5" s="40" t="s">
        <v>64</v>
      </c>
      <c r="F5" s="41"/>
      <c r="G5" s="40" t="s">
        <v>65</v>
      </c>
      <c r="H5" s="41"/>
      <c r="I5" s="40" t="s">
        <v>66</v>
      </c>
      <c r="J5" s="41"/>
      <c r="K5" s="40" t="s">
        <v>67</v>
      </c>
      <c r="L5" s="41"/>
      <c r="M5" s="19" t="s">
        <v>42</v>
      </c>
    </row>
    <row r="6" spans="1:16" ht="15" thickBot="1" x14ac:dyDescent="0.4">
      <c r="A6" s="4" t="s">
        <v>15</v>
      </c>
      <c r="B6" s="4" t="s">
        <v>16</v>
      </c>
      <c r="C6" s="8" t="s">
        <v>34</v>
      </c>
      <c r="D6" s="9" t="s">
        <v>35</v>
      </c>
      <c r="E6" s="8" t="s">
        <v>34</v>
      </c>
      <c r="F6" s="9" t="s">
        <v>35</v>
      </c>
      <c r="G6" s="8" t="s">
        <v>34</v>
      </c>
      <c r="H6" s="9" t="s">
        <v>35</v>
      </c>
      <c r="I6" s="8" t="s">
        <v>39</v>
      </c>
      <c r="J6" s="9" t="s">
        <v>30</v>
      </c>
      <c r="K6" s="30" t="s">
        <v>39</v>
      </c>
      <c r="L6" s="31" t="s">
        <v>30</v>
      </c>
      <c r="M6" s="8" t="s">
        <v>41</v>
      </c>
    </row>
    <row r="7" spans="1:16" ht="15" thickTop="1" x14ac:dyDescent="0.35">
      <c r="A7" s="1" t="s">
        <v>0</v>
      </c>
      <c r="B7" s="1" t="s">
        <v>12</v>
      </c>
      <c r="C7" s="6">
        <v>112573</v>
      </c>
      <c r="D7" s="7">
        <f>0*C7</f>
        <v>0</v>
      </c>
      <c r="E7" s="21">
        <v>132234</v>
      </c>
      <c r="F7" s="15">
        <f>0*E7</f>
        <v>0</v>
      </c>
      <c r="G7" s="6">
        <v>134455</v>
      </c>
      <c r="H7" s="7">
        <f>0*G7</f>
        <v>0</v>
      </c>
      <c r="I7" s="6">
        <f>I11-SUM(I8:I10)</f>
        <v>78887.718500258517</v>
      </c>
      <c r="J7" s="7">
        <f>0*I7</f>
        <v>0</v>
      </c>
      <c r="K7" s="21">
        <f>K11-SUM(K8:K10)</f>
        <v>78056.507639411371</v>
      </c>
      <c r="L7" s="22">
        <f>J7*$L$11/$J$11</f>
        <v>0</v>
      </c>
      <c r="M7" s="24">
        <f>K7/E7</f>
        <v>0.59029075456699009</v>
      </c>
      <c r="N7" s="15"/>
      <c r="O7" s="35" t="s">
        <v>68</v>
      </c>
      <c r="P7" s="36" t="s">
        <v>69</v>
      </c>
    </row>
    <row r="8" spans="1:16" x14ac:dyDescent="0.35">
      <c r="B8" s="1" t="s">
        <v>11</v>
      </c>
      <c r="C8" s="6">
        <v>211225</v>
      </c>
      <c r="D8" s="7">
        <f>1*C8</f>
        <v>211225</v>
      </c>
      <c r="E8" s="6">
        <v>213268</v>
      </c>
      <c r="F8" s="15">
        <f>1*E8</f>
        <v>213268</v>
      </c>
      <c r="G8" s="6">
        <v>214110</v>
      </c>
      <c r="H8" s="7">
        <f>1*G8</f>
        <v>214110</v>
      </c>
      <c r="I8" s="6">
        <f>J8/1</f>
        <v>226845</v>
      </c>
      <c r="J8" s="7">
        <v>226845</v>
      </c>
      <c r="K8" s="6">
        <f>L8/1</f>
        <v>227221.37125646483</v>
      </c>
      <c r="L8" s="15">
        <f>J8*$L$11/$J$11</f>
        <v>227221.37125646483</v>
      </c>
      <c r="M8" s="25">
        <f t="shared" ref="M8:M56" si="0">K8/E8</f>
        <v>1.0654264646194687</v>
      </c>
      <c r="N8" s="15"/>
      <c r="O8" s="35" t="s">
        <v>0</v>
      </c>
      <c r="P8" s="35">
        <v>3.4198110000679902</v>
      </c>
    </row>
    <row r="9" spans="1:16" x14ac:dyDescent="0.35">
      <c r="B9" s="1" t="s">
        <v>10</v>
      </c>
      <c r="C9" s="6">
        <v>199046</v>
      </c>
      <c r="D9" s="7">
        <f>2*C9</f>
        <v>398092</v>
      </c>
      <c r="E9" s="6">
        <v>183005</v>
      </c>
      <c r="F9" s="15">
        <f>2*E9</f>
        <v>366010</v>
      </c>
      <c r="G9" s="6">
        <v>181925</v>
      </c>
      <c r="H9" s="7">
        <f>2*G9</f>
        <v>363850</v>
      </c>
      <c r="I9" s="6">
        <f>J9/2</f>
        <v>208472.5</v>
      </c>
      <c r="J9" s="7">
        <v>416945</v>
      </c>
      <c r="K9" s="6">
        <f>L9/2</f>
        <v>208818.38841174971</v>
      </c>
      <c r="L9" s="15">
        <f>J9*$L$11/$J$11</f>
        <v>417636.77682349941</v>
      </c>
      <c r="M9" s="25">
        <f t="shared" si="0"/>
        <v>1.1410529133725837</v>
      </c>
      <c r="N9" s="15"/>
      <c r="O9" s="35" t="s">
        <v>1</v>
      </c>
      <c r="P9" s="35">
        <v>3.3412041935173602</v>
      </c>
    </row>
    <row r="10" spans="1:16" x14ac:dyDescent="0.35">
      <c r="A10" s="12"/>
      <c r="B10" s="12" t="s">
        <v>9</v>
      </c>
      <c r="C10" s="17">
        <v>58836</v>
      </c>
      <c r="D10" s="18">
        <f>C10*$P$8</f>
        <v>201208.00000000026</v>
      </c>
      <c r="E10" s="17">
        <v>53176</v>
      </c>
      <c r="F10" s="18">
        <f>E10*$P$8</f>
        <v>181851.86973961545</v>
      </c>
      <c r="G10" s="17">
        <v>51190</v>
      </c>
      <c r="H10" s="18">
        <f>G10*$P$8</f>
        <v>175060.12509348043</v>
      </c>
      <c r="I10" s="17">
        <f>J10/$P$8</f>
        <v>67474.781499741468</v>
      </c>
      <c r="J10" s="18">
        <v>230751</v>
      </c>
      <c r="K10" s="17">
        <f>L10/$P$8</f>
        <v>67586.732692374091</v>
      </c>
      <c r="L10" s="15">
        <f>J10*$L$11/$J$11</f>
        <v>231133.85192003576</v>
      </c>
      <c r="M10" s="26">
        <f t="shared" si="0"/>
        <v>1.2710006900175661</v>
      </c>
      <c r="N10" s="15"/>
      <c r="O10" s="35" t="s">
        <v>2</v>
      </c>
      <c r="P10" s="35">
        <v>3.30607548327708</v>
      </c>
    </row>
    <row r="11" spans="1:16" x14ac:dyDescent="0.35">
      <c r="A11" s="3" t="s">
        <v>22</v>
      </c>
      <c r="B11" s="3"/>
      <c r="C11" s="10">
        <f t="shared" ref="C11:H11" si="1">SUM(C7:C10)</f>
        <v>581680</v>
      </c>
      <c r="D11" s="11">
        <f t="shared" si="1"/>
        <v>810525.00000000023</v>
      </c>
      <c r="E11" s="10">
        <f t="shared" si="1"/>
        <v>581683</v>
      </c>
      <c r="F11" s="14">
        <f t="shared" si="1"/>
        <v>761129.86973961547</v>
      </c>
      <c r="G11" s="10">
        <f t="shared" si="1"/>
        <v>581680</v>
      </c>
      <c r="H11" s="11">
        <f t="shared" si="1"/>
        <v>753020.12509348046</v>
      </c>
      <c r="I11" s="10">
        <f>C11</f>
        <v>581680</v>
      </c>
      <c r="J11" s="11">
        <f>SUM(J7:J10)</f>
        <v>874541</v>
      </c>
      <c r="K11" s="10">
        <f>E11</f>
        <v>581683</v>
      </c>
      <c r="L11" s="14">
        <v>875992</v>
      </c>
      <c r="M11" s="27">
        <f t="shared" si="0"/>
        <v>1</v>
      </c>
      <c r="N11" s="15"/>
      <c r="O11" s="35" t="s">
        <v>3</v>
      </c>
      <c r="P11" s="35">
        <v>3.4015181781861799</v>
      </c>
    </row>
    <row r="12" spans="1:16" x14ac:dyDescent="0.35">
      <c r="A12" s="1" t="s">
        <v>1</v>
      </c>
      <c r="B12" s="1" t="s">
        <v>12</v>
      </c>
      <c r="C12" s="6">
        <v>89638</v>
      </c>
      <c r="D12" s="7">
        <f>0*C12</f>
        <v>0</v>
      </c>
      <c r="E12" s="6">
        <v>93055</v>
      </c>
      <c r="F12" s="15">
        <f>0*E12</f>
        <v>0</v>
      </c>
      <c r="G12" s="6">
        <v>94430</v>
      </c>
      <c r="H12" s="7">
        <f>0*G12</f>
        <v>0</v>
      </c>
      <c r="I12" s="6">
        <f>I16-SUM(I13:I15)</f>
        <v>76187.276256890735</v>
      </c>
      <c r="J12" s="7">
        <f>0*I12</f>
        <v>0</v>
      </c>
      <c r="K12" s="6">
        <f>K16-SUM(K13:K15)</f>
        <v>75112.019184416335</v>
      </c>
      <c r="L12" s="15">
        <f>J12*$L$16/$J$16</f>
        <v>0</v>
      </c>
      <c r="M12" s="25">
        <f>K12/E12</f>
        <v>0.80717875648182613</v>
      </c>
      <c r="N12" s="15"/>
      <c r="O12" s="35" t="s">
        <v>4</v>
      </c>
      <c r="P12" s="35">
        <v>3.50347024006249</v>
      </c>
    </row>
    <row r="13" spans="1:16" x14ac:dyDescent="0.35">
      <c r="B13" s="1" t="s">
        <v>11</v>
      </c>
      <c r="C13" s="6">
        <v>143838</v>
      </c>
      <c r="D13" s="7">
        <f>1*C13</f>
        <v>143838</v>
      </c>
      <c r="E13" s="6">
        <v>147441</v>
      </c>
      <c r="F13" s="15">
        <f>1*E13</f>
        <v>147441</v>
      </c>
      <c r="G13" s="6">
        <v>148283</v>
      </c>
      <c r="H13" s="7">
        <f>1*G13</f>
        <v>148283</v>
      </c>
      <c r="I13" s="6">
        <f>J13/1</f>
        <v>149747</v>
      </c>
      <c r="J13" s="7">
        <v>149747</v>
      </c>
      <c r="K13" s="6">
        <f>L13/1</f>
        <v>150234.70583864287</v>
      </c>
      <c r="L13" s="15">
        <f>J13*$L$16/$J$16</f>
        <v>150234.70583864287</v>
      </c>
      <c r="M13" s="25">
        <f t="shared" si="0"/>
        <v>1.0189479577501703</v>
      </c>
      <c r="N13" s="15"/>
      <c r="O13" s="35" t="s">
        <v>5</v>
      </c>
      <c r="P13" s="35">
        <v>3.4803882462438498</v>
      </c>
    </row>
    <row r="14" spans="1:16" x14ac:dyDescent="0.35">
      <c r="B14" s="1" t="s">
        <v>10</v>
      </c>
      <c r="C14" s="6">
        <v>130046</v>
      </c>
      <c r="D14" s="7">
        <f>2*C14</f>
        <v>260092</v>
      </c>
      <c r="E14" s="6">
        <v>125161</v>
      </c>
      <c r="F14" s="15">
        <f>2*E14</f>
        <v>250322</v>
      </c>
      <c r="G14" s="6">
        <v>123694</v>
      </c>
      <c r="H14" s="7">
        <f>2*G14</f>
        <v>247388</v>
      </c>
      <c r="I14" s="6">
        <f>J14/2</f>
        <v>133574.5</v>
      </c>
      <c r="J14" s="7">
        <v>267149</v>
      </c>
      <c r="K14" s="6">
        <f>L14/2</f>
        <v>134009.53418127776</v>
      </c>
      <c r="L14" s="15">
        <f>J14*$L$16/$J$16</f>
        <v>268019.06836255552</v>
      </c>
      <c r="M14" s="25">
        <f t="shared" si="0"/>
        <v>1.0706972154367396</v>
      </c>
      <c r="N14" s="15"/>
      <c r="O14" s="35" t="s">
        <v>6</v>
      </c>
      <c r="P14" s="35">
        <v>3.4814628223014501</v>
      </c>
    </row>
    <row r="15" spans="1:16" x14ac:dyDescent="0.35">
      <c r="A15" s="12"/>
      <c r="B15" s="12" t="s">
        <v>9</v>
      </c>
      <c r="C15" s="17">
        <v>41588</v>
      </c>
      <c r="D15" s="18">
        <f>C15*$P$9</f>
        <v>138953.99999999997</v>
      </c>
      <c r="E15" s="17">
        <v>39449</v>
      </c>
      <c r="F15" s="18">
        <f>E15*$P$9</f>
        <v>131807.16423006635</v>
      </c>
      <c r="G15" s="17">
        <v>38703</v>
      </c>
      <c r="H15" s="18">
        <f>G15*$P$9</f>
        <v>129314.6259017024</v>
      </c>
      <c r="I15" s="17">
        <f>J15/$P$9</f>
        <v>45601.223743109236</v>
      </c>
      <c r="J15" s="18">
        <v>152363</v>
      </c>
      <c r="K15" s="17">
        <f>L15/$P$9</f>
        <v>45749.740795663041</v>
      </c>
      <c r="L15" s="15">
        <f>J15*$L$16/$J$16</f>
        <v>152859.22579880161</v>
      </c>
      <c r="M15" s="26">
        <f t="shared" si="0"/>
        <v>1.1597186442156466</v>
      </c>
      <c r="N15" s="15"/>
      <c r="O15" s="35" t="s">
        <v>7</v>
      </c>
      <c r="P15" s="35">
        <v>3.3654663518299901</v>
      </c>
    </row>
    <row r="16" spans="1:16" x14ac:dyDescent="0.35">
      <c r="A16" s="3" t="s">
        <v>23</v>
      </c>
      <c r="B16" s="3"/>
      <c r="C16" s="10">
        <f t="shared" ref="C16:H16" si="2">SUM(C12:C15)</f>
        <v>405110</v>
      </c>
      <c r="D16" s="11">
        <f t="shared" si="2"/>
        <v>542884</v>
      </c>
      <c r="E16" s="10">
        <f t="shared" si="2"/>
        <v>405106</v>
      </c>
      <c r="F16" s="14">
        <f t="shared" si="2"/>
        <v>529570.16423006635</v>
      </c>
      <c r="G16" s="10">
        <f t="shared" si="2"/>
        <v>405110</v>
      </c>
      <c r="H16" s="11">
        <f t="shared" si="2"/>
        <v>524985.62590170244</v>
      </c>
      <c r="I16" s="10">
        <f>C16</f>
        <v>405110</v>
      </c>
      <c r="J16" s="11">
        <f>SUM(J12:J15)</f>
        <v>569259</v>
      </c>
      <c r="K16" s="10">
        <f>E16</f>
        <v>405106</v>
      </c>
      <c r="L16" s="14">
        <v>571113</v>
      </c>
      <c r="M16" s="27">
        <f t="shared" si="0"/>
        <v>1</v>
      </c>
      <c r="N16" s="15"/>
      <c r="O16" s="35" t="s">
        <v>8</v>
      </c>
      <c r="P16" s="35">
        <v>3.3988417199366201</v>
      </c>
    </row>
    <row r="17" spans="1:16" x14ac:dyDescent="0.35">
      <c r="A17" s="1" t="s">
        <v>2</v>
      </c>
      <c r="B17" s="1" t="s">
        <v>12</v>
      </c>
      <c r="C17" s="6">
        <v>27962</v>
      </c>
      <c r="D17" s="7">
        <f>0*C17</f>
        <v>0</v>
      </c>
      <c r="E17" s="6">
        <v>27963</v>
      </c>
      <c r="F17" s="15">
        <f>0*E17</f>
        <v>0</v>
      </c>
      <c r="G17" s="6">
        <v>28663</v>
      </c>
      <c r="H17" s="7">
        <f>0*G17</f>
        <v>0</v>
      </c>
      <c r="I17" s="6">
        <f>I21-SUM(I18:I20)</f>
        <v>23337.674718084367</v>
      </c>
      <c r="J17" s="7">
        <f>0*I17</f>
        <v>0</v>
      </c>
      <c r="K17" s="6">
        <f>K21-SUM(K18:K20)</f>
        <v>22846.391263891288</v>
      </c>
      <c r="L17" s="15">
        <f>J17*$L$21/$J$21</f>
        <v>0</v>
      </c>
      <c r="M17" s="25">
        <f>K17/E17</f>
        <v>0.81702218159322271</v>
      </c>
      <c r="N17" s="15"/>
      <c r="O17" s="35" t="s">
        <v>70</v>
      </c>
      <c r="P17" s="35">
        <v>3.4336076674653602</v>
      </c>
    </row>
    <row r="18" spans="1:16" x14ac:dyDescent="0.35">
      <c r="B18" s="1" t="s">
        <v>11</v>
      </c>
      <c r="C18" s="6">
        <v>37817</v>
      </c>
      <c r="D18" s="7">
        <f>1*C18</f>
        <v>37817</v>
      </c>
      <c r="E18" s="6">
        <v>38388</v>
      </c>
      <c r="F18" s="15">
        <f>1*E18</f>
        <v>38388</v>
      </c>
      <c r="G18" s="6">
        <v>38705</v>
      </c>
      <c r="H18" s="7">
        <f>1*G18</f>
        <v>38705</v>
      </c>
      <c r="I18" s="6">
        <f>J18/1</f>
        <v>40340</v>
      </c>
      <c r="J18" s="7">
        <v>40340</v>
      </c>
      <c r="K18" s="6">
        <f>L18/1</f>
        <v>40586.456348778876</v>
      </c>
      <c r="L18" s="15">
        <f>J18*$L$21/$J$21</f>
        <v>40586.456348778876</v>
      </c>
      <c r="M18" s="25">
        <f t="shared" si="0"/>
        <v>1.0572693640923954</v>
      </c>
      <c r="N18" s="15"/>
    </row>
    <row r="19" spans="1:16" x14ac:dyDescent="0.35">
      <c r="B19" s="1" t="s">
        <v>10</v>
      </c>
      <c r="C19" s="6">
        <v>31454</v>
      </c>
      <c r="D19" s="7">
        <f>2*C19</f>
        <v>62908</v>
      </c>
      <c r="E19" s="6">
        <v>30989</v>
      </c>
      <c r="F19" s="15">
        <f>2*E19</f>
        <v>61978</v>
      </c>
      <c r="G19" s="6">
        <v>30095</v>
      </c>
      <c r="H19" s="7">
        <f>2*G19</f>
        <v>60190</v>
      </c>
      <c r="I19" s="6">
        <f>J19/2</f>
        <v>32818.5</v>
      </c>
      <c r="J19" s="7">
        <v>65637</v>
      </c>
      <c r="K19" s="6">
        <f>L19/2</f>
        <v>33019.003908834893</v>
      </c>
      <c r="L19" s="15">
        <f>J19*$L$21/$J$21</f>
        <v>66038.007817669786</v>
      </c>
      <c r="M19" s="25">
        <f t="shared" si="0"/>
        <v>1.0655072415642612</v>
      </c>
      <c r="N19" s="15"/>
      <c r="O19" s="15"/>
    </row>
    <row r="20" spans="1:16" x14ac:dyDescent="0.35">
      <c r="A20" s="12"/>
      <c r="B20" s="12" t="s">
        <v>9</v>
      </c>
      <c r="C20" s="17">
        <v>6518</v>
      </c>
      <c r="D20" s="18">
        <f>C20*$P$10</f>
        <v>21549.000000000007</v>
      </c>
      <c r="E20" s="17">
        <v>6411</v>
      </c>
      <c r="F20" s="13">
        <f>E20*$P$10</f>
        <v>21195.249923289361</v>
      </c>
      <c r="G20" s="17">
        <v>6288</v>
      </c>
      <c r="H20" s="18">
        <f>G20*$P$10</f>
        <v>20788.602638846278</v>
      </c>
      <c r="I20" s="17">
        <f>J20/$P$10</f>
        <v>7254.8252819156314</v>
      </c>
      <c r="J20" s="18">
        <v>23985</v>
      </c>
      <c r="K20" s="17">
        <f>L20/$P$10</f>
        <v>7299.1484784949471</v>
      </c>
      <c r="L20" s="15">
        <f>J20*$L$21/$J$21</f>
        <v>24131.535833551345</v>
      </c>
      <c r="M20" s="26">
        <f t="shared" si="0"/>
        <v>1.1385350925744731</v>
      </c>
      <c r="N20" s="15"/>
    </row>
    <row r="21" spans="1:16" x14ac:dyDescent="0.35">
      <c r="A21" s="3" t="s">
        <v>24</v>
      </c>
      <c r="B21" s="3"/>
      <c r="C21" s="10">
        <f t="shared" ref="C21:H21" si="3">SUM(C17:C20)</f>
        <v>103751</v>
      </c>
      <c r="D21" s="11">
        <f t="shared" si="3"/>
        <v>122274</v>
      </c>
      <c r="E21" s="10">
        <f t="shared" si="3"/>
        <v>103751</v>
      </c>
      <c r="F21" s="14">
        <f t="shared" si="3"/>
        <v>121561.24992328936</v>
      </c>
      <c r="G21" s="10">
        <f t="shared" si="3"/>
        <v>103751</v>
      </c>
      <c r="H21" s="11">
        <f t="shared" si="3"/>
        <v>119683.60263884628</v>
      </c>
      <c r="I21" s="10">
        <f>C21</f>
        <v>103751</v>
      </c>
      <c r="J21" s="11">
        <f>SUM(J17:J20)</f>
        <v>129962</v>
      </c>
      <c r="K21" s="10">
        <f>E21</f>
        <v>103751</v>
      </c>
      <c r="L21" s="14">
        <v>130756</v>
      </c>
      <c r="M21" s="27">
        <f t="shared" si="0"/>
        <v>1</v>
      </c>
      <c r="N21" s="15"/>
    </row>
    <row r="22" spans="1:16" x14ac:dyDescent="0.35">
      <c r="A22" s="1" t="s">
        <v>3</v>
      </c>
      <c r="B22" s="1" t="s">
        <v>12</v>
      </c>
      <c r="C22" s="6">
        <v>12494</v>
      </c>
      <c r="D22" s="7">
        <f>0*C22</f>
        <v>0</v>
      </c>
      <c r="E22" s="6">
        <v>12541</v>
      </c>
      <c r="F22" s="15">
        <f>0*E22</f>
        <v>0</v>
      </c>
      <c r="G22" s="6">
        <v>12968</v>
      </c>
      <c r="H22" s="7">
        <f>0*G22</f>
        <v>0</v>
      </c>
      <c r="I22" s="6">
        <f>I26-SUM(I23:I25)</f>
        <v>9207.8560018792632</v>
      </c>
      <c r="J22" s="7">
        <f>0*I22</f>
        <v>0</v>
      </c>
      <c r="K22" s="6">
        <f>K26-SUM(K23:K25)</f>
        <v>8821.8143750012459</v>
      </c>
      <c r="L22" s="15">
        <f>J22*$L$26/$J$26</f>
        <v>0</v>
      </c>
      <c r="M22" s="25">
        <f>K22/E22</f>
        <v>0.70343787377412059</v>
      </c>
      <c r="N22" s="15"/>
    </row>
    <row r="23" spans="1:16" x14ac:dyDescent="0.35">
      <c r="B23" s="1" t="s">
        <v>11</v>
      </c>
      <c r="C23" s="6">
        <v>16325</v>
      </c>
      <c r="D23" s="7">
        <f>1*C23</f>
        <v>16325</v>
      </c>
      <c r="E23" s="6">
        <v>16422</v>
      </c>
      <c r="F23" s="15">
        <f>1*E23</f>
        <v>16422</v>
      </c>
      <c r="G23" s="6">
        <v>16431</v>
      </c>
      <c r="H23" s="7">
        <f>1*G23</f>
        <v>16431</v>
      </c>
      <c r="I23" s="6">
        <f>J23/1</f>
        <v>17759</v>
      </c>
      <c r="J23" s="7">
        <v>17759</v>
      </c>
      <c r="K23" s="6">
        <f>L23/1</f>
        <v>17932.399304007708</v>
      </c>
      <c r="L23" s="15">
        <f>J23*$L$26/$J$26</f>
        <v>17932.399304007708</v>
      </c>
      <c r="M23" s="25">
        <f t="shared" si="0"/>
        <v>1.0919741385950377</v>
      </c>
      <c r="N23" s="15"/>
    </row>
    <row r="24" spans="1:16" x14ac:dyDescent="0.35">
      <c r="B24" s="1" t="s">
        <v>10</v>
      </c>
      <c r="C24" s="6">
        <v>14920</v>
      </c>
      <c r="D24" s="7">
        <f>2*C24</f>
        <v>29840</v>
      </c>
      <c r="E24" s="6">
        <v>14788</v>
      </c>
      <c r="F24" s="15">
        <f>2*E24</f>
        <v>29576</v>
      </c>
      <c r="G24" s="6">
        <v>14606</v>
      </c>
      <c r="H24" s="7">
        <f>2*G24</f>
        <v>29212</v>
      </c>
      <c r="I24" s="6">
        <f>J24/2</f>
        <v>15909</v>
      </c>
      <c r="J24" s="7">
        <v>31818</v>
      </c>
      <c r="K24" s="6">
        <f>L24/2</f>
        <v>16064.33585942106</v>
      </c>
      <c r="L24" s="15">
        <f>J24*$L$26/$J$26</f>
        <v>32128.671718842121</v>
      </c>
      <c r="M24" s="25">
        <f t="shared" si="0"/>
        <v>1.0863088896010995</v>
      </c>
      <c r="N24" s="15"/>
    </row>
    <row r="25" spans="1:16" x14ac:dyDescent="0.35">
      <c r="A25" s="12"/>
      <c r="B25" s="12" t="s">
        <v>9</v>
      </c>
      <c r="C25" s="17">
        <v>5006</v>
      </c>
      <c r="D25" s="18">
        <f>C25*$P$11</f>
        <v>17028.000000000015</v>
      </c>
      <c r="E25" s="17">
        <v>4994</v>
      </c>
      <c r="F25" s="13">
        <f>E25*$P$11</f>
        <v>16987.181781861782</v>
      </c>
      <c r="G25" s="17">
        <v>4740</v>
      </c>
      <c r="H25" s="18">
        <f>G25*$P$11</f>
        <v>16123.196164602492</v>
      </c>
      <c r="I25" s="17">
        <f>J25/$P$11</f>
        <v>5869.1439981207368</v>
      </c>
      <c r="J25" s="18">
        <v>19964</v>
      </c>
      <c r="K25" s="17">
        <f>L25/$P$11</f>
        <v>5926.4504615699825</v>
      </c>
      <c r="L25" s="15">
        <f>J25*$L$26/$J$26</f>
        <v>20158.928977150172</v>
      </c>
      <c r="M25" s="26">
        <f t="shared" si="0"/>
        <v>1.1867141492931483</v>
      </c>
      <c r="N25" s="15"/>
    </row>
    <row r="26" spans="1:16" x14ac:dyDescent="0.35">
      <c r="A26" s="3" t="s">
        <v>25</v>
      </c>
      <c r="B26" s="3"/>
      <c r="C26" s="10">
        <f t="shared" ref="C26:H26" si="4">SUM(C22:C25)</f>
        <v>48745</v>
      </c>
      <c r="D26" s="11">
        <f t="shared" si="4"/>
        <v>63193.000000000015</v>
      </c>
      <c r="E26" s="10">
        <f t="shared" si="4"/>
        <v>48745</v>
      </c>
      <c r="F26" s="14">
        <f t="shared" si="4"/>
        <v>62985.181781861786</v>
      </c>
      <c r="G26" s="10">
        <f t="shared" si="4"/>
        <v>48745</v>
      </c>
      <c r="H26" s="11">
        <f t="shared" si="4"/>
        <v>61766.196164602494</v>
      </c>
      <c r="I26" s="10">
        <f>C26</f>
        <v>48745</v>
      </c>
      <c r="J26" s="11">
        <f>SUM(J22:J25)</f>
        <v>69541</v>
      </c>
      <c r="K26" s="10">
        <f>E26</f>
        <v>48745</v>
      </c>
      <c r="L26" s="14">
        <v>70220</v>
      </c>
      <c r="M26" s="27">
        <f t="shared" si="0"/>
        <v>1</v>
      </c>
      <c r="N26" s="15"/>
    </row>
    <row r="27" spans="1:16" x14ac:dyDescent="0.35">
      <c r="A27" s="1" t="s">
        <v>4</v>
      </c>
      <c r="B27" s="1" t="s">
        <v>12</v>
      </c>
      <c r="C27" s="6">
        <v>79370</v>
      </c>
      <c r="D27" s="7">
        <f>0*C27</f>
        <v>0</v>
      </c>
      <c r="E27" s="6">
        <v>81830</v>
      </c>
      <c r="F27" s="15">
        <f>0*E27</f>
        <v>0</v>
      </c>
      <c r="G27" s="6">
        <v>82993</v>
      </c>
      <c r="H27" s="7">
        <f>0*G27</f>
        <v>0</v>
      </c>
      <c r="I27" s="6">
        <f>I31-SUM(I28:I30)</f>
        <v>62161.721866799286</v>
      </c>
      <c r="J27" s="7">
        <f>0*I27</f>
        <v>0</v>
      </c>
      <c r="K27" s="6">
        <f>K31-SUM(K28:K30)</f>
        <v>61492.674779836903</v>
      </c>
      <c r="L27" s="15">
        <f>J27*$L$31/$J$31</f>
        <v>0</v>
      </c>
      <c r="M27" s="25">
        <f>K27/E27</f>
        <v>0.75146859073490047</v>
      </c>
      <c r="N27" s="15"/>
    </row>
    <row r="28" spans="1:16" x14ac:dyDescent="0.35">
      <c r="B28" s="1" t="s">
        <v>11</v>
      </c>
      <c r="C28" s="6">
        <v>135511</v>
      </c>
      <c r="D28" s="7">
        <f>1*C28</f>
        <v>135511</v>
      </c>
      <c r="E28" s="6">
        <v>137031</v>
      </c>
      <c r="F28" s="15">
        <f>1*E28</f>
        <v>137031</v>
      </c>
      <c r="G28" s="6">
        <v>136683</v>
      </c>
      <c r="H28" s="7">
        <f>1*G28</f>
        <v>136683</v>
      </c>
      <c r="I28" s="6">
        <f>J28/1</f>
        <v>144059</v>
      </c>
      <c r="J28" s="7">
        <v>144059</v>
      </c>
      <c r="K28" s="6">
        <f>L28/1</f>
        <v>144381.76648931694</v>
      </c>
      <c r="L28" s="15">
        <f>J28*$L$31/$J$31</f>
        <v>144381.76648931694</v>
      </c>
      <c r="M28" s="25">
        <f t="shared" si="0"/>
        <v>1.0536430916312145</v>
      </c>
      <c r="N28" s="15"/>
    </row>
    <row r="29" spans="1:16" x14ac:dyDescent="0.35">
      <c r="B29" s="1" t="s">
        <v>10</v>
      </c>
      <c r="C29" s="6">
        <v>113057</v>
      </c>
      <c r="D29" s="7">
        <f>2*C29</f>
        <v>226114</v>
      </c>
      <c r="E29" s="6">
        <v>110362</v>
      </c>
      <c r="F29" s="15">
        <f>2*E29</f>
        <v>220724</v>
      </c>
      <c r="G29" s="6">
        <v>109529</v>
      </c>
      <c r="H29" s="7">
        <f>2*G29</f>
        <v>219058</v>
      </c>
      <c r="I29" s="6">
        <f>J29/2</f>
        <v>117099</v>
      </c>
      <c r="J29" s="7">
        <v>234198</v>
      </c>
      <c r="K29" s="6">
        <f>L29/2</f>
        <v>117361.36217891645</v>
      </c>
      <c r="L29" s="15">
        <f>J29*$L$31/$J$31</f>
        <v>234722.72435783289</v>
      </c>
      <c r="M29" s="25">
        <f t="shared" si="0"/>
        <v>1.0634218497210675</v>
      </c>
      <c r="N29" s="15"/>
    </row>
    <row r="30" spans="1:16" x14ac:dyDescent="0.35">
      <c r="A30" s="12"/>
      <c r="B30" s="12" t="s">
        <v>9</v>
      </c>
      <c r="C30" s="17">
        <v>33283</v>
      </c>
      <c r="D30" s="18">
        <f>C30*$P$12</f>
        <v>116605.99999999985</v>
      </c>
      <c r="E30" s="17">
        <v>31999</v>
      </c>
      <c r="F30" s="13">
        <f>E30*$P$12</f>
        <v>112107.54421175961</v>
      </c>
      <c r="G30" s="17">
        <v>32016</v>
      </c>
      <c r="H30" s="18">
        <f>G30*$P$12</f>
        <v>112167.10320584069</v>
      </c>
      <c r="I30" s="17">
        <f>J30/$P$12</f>
        <v>37901.278133200743</v>
      </c>
      <c r="J30" s="18">
        <v>132786</v>
      </c>
      <c r="K30" s="17">
        <f>L30/$P$12</f>
        <v>37986.196551929723</v>
      </c>
      <c r="L30" s="15">
        <f>J30*$L$31/$J$31</f>
        <v>133083.50915285017</v>
      </c>
      <c r="M30" s="26">
        <f t="shared" si="0"/>
        <v>1.1871057393021571</v>
      </c>
      <c r="N30" s="15"/>
    </row>
    <row r="31" spans="1:16" x14ac:dyDescent="0.35">
      <c r="A31" s="3" t="s">
        <v>33</v>
      </c>
      <c r="B31" s="3"/>
      <c r="C31" s="10">
        <f t="shared" ref="C31:H31" si="5">SUM(C27:C30)</f>
        <v>361221</v>
      </c>
      <c r="D31" s="11">
        <f t="shared" si="5"/>
        <v>478230.99999999988</v>
      </c>
      <c r="E31" s="10">
        <f t="shared" si="5"/>
        <v>361222</v>
      </c>
      <c r="F31" s="14">
        <f t="shared" si="5"/>
        <v>469862.54421175958</v>
      </c>
      <c r="G31" s="10">
        <f t="shared" si="5"/>
        <v>361221</v>
      </c>
      <c r="H31" s="11">
        <f t="shared" si="5"/>
        <v>467908.10320584069</v>
      </c>
      <c r="I31" s="10">
        <f>C31</f>
        <v>361221</v>
      </c>
      <c r="J31" s="11">
        <f>SUM(J27:J30)</f>
        <v>511043</v>
      </c>
      <c r="K31" s="10">
        <f>E31</f>
        <v>361222</v>
      </c>
      <c r="L31" s="14">
        <v>512188</v>
      </c>
      <c r="M31" s="27">
        <f t="shared" si="0"/>
        <v>1</v>
      </c>
      <c r="N31" s="15"/>
    </row>
    <row r="32" spans="1:16" x14ac:dyDescent="0.35">
      <c r="A32" s="1" t="s">
        <v>5</v>
      </c>
      <c r="B32" s="1" t="s">
        <v>12</v>
      </c>
      <c r="C32" s="6">
        <v>50130</v>
      </c>
      <c r="D32" s="7">
        <f>0*C32</f>
        <v>0</v>
      </c>
      <c r="E32" s="6">
        <v>51401</v>
      </c>
      <c r="F32" s="15">
        <f>0*E32</f>
        <v>0</v>
      </c>
      <c r="G32" s="6">
        <v>52293</v>
      </c>
      <c r="H32" s="7">
        <f>0*G32</f>
        <v>0</v>
      </c>
      <c r="I32" s="6">
        <f>I36-SUM(I33:I35)</f>
        <v>37502.359069376515</v>
      </c>
      <c r="J32" s="7">
        <f>0*I32</f>
        <v>0</v>
      </c>
      <c r="K32" s="6">
        <f>K36-SUM(K33:K35)</f>
        <v>38190.295118290407</v>
      </c>
      <c r="L32" s="15">
        <f>J32*$L$36/$J$36</f>
        <v>0</v>
      </c>
      <c r="M32" s="25">
        <f>K32/E32</f>
        <v>0.74298739554270166</v>
      </c>
      <c r="N32" s="15"/>
    </row>
    <row r="33" spans="1:14" x14ac:dyDescent="0.35">
      <c r="B33" s="1" t="s">
        <v>11</v>
      </c>
      <c r="C33" s="6">
        <v>89251</v>
      </c>
      <c r="D33" s="7">
        <f>1*C33</f>
        <v>89251</v>
      </c>
      <c r="E33" s="6">
        <v>91766</v>
      </c>
      <c r="F33" s="15">
        <f>1*E33</f>
        <v>91766</v>
      </c>
      <c r="G33" s="6">
        <v>91305</v>
      </c>
      <c r="H33" s="7">
        <f>1*G33</f>
        <v>91305</v>
      </c>
      <c r="I33" s="6">
        <f>J33/1</f>
        <v>93945</v>
      </c>
      <c r="J33" s="7">
        <v>93945</v>
      </c>
      <c r="K33" s="6">
        <f>L33/1</f>
        <v>93659.546667607327</v>
      </c>
      <c r="L33" s="15">
        <f>J33*$L$36/$J$36</f>
        <v>93659.546667607327</v>
      </c>
      <c r="M33" s="25">
        <f t="shared" si="0"/>
        <v>1.02063451242952</v>
      </c>
      <c r="N33" s="15"/>
    </row>
    <row r="34" spans="1:14" x14ac:dyDescent="0.35">
      <c r="B34" s="1" t="s">
        <v>10</v>
      </c>
      <c r="C34" s="6">
        <v>95430</v>
      </c>
      <c r="D34" s="7">
        <f>2*C34</f>
        <v>190860</v>
      </c>
      <c r="E34" s="6">
        <v>93295</v>
      </c>
      <c r="F34" s="15">
        <f>2*E34</f>
        <v>186590</v>
      </c>
      <c r="G34" s="6">
        <v>92813</v>
      </c>
      <c r="H34" s="7">
        <f>2*G34</f>
        <v>185626</v>
      </c>
      <c r="I34" s="6">
        <f>J34/2</f>
        <v>99527</v>
      </c>
      <c r="J34" s="7">
        <v>199054</v>
      </c>
      <c r="K34" s="6">
        <f>L34/2</f>
        <v>99224.58567445798</v>
      </c>
      <c r="L34" s="15">
        <f>J34*$L$36/$J$36</f>
        <v>198449.17134891596</v>
      </c>
      <c r="M34" s="25">
        <f t="shared" si="0"/>
        <v>1.063557379006999</v>
      </c>
      <c r="N34" s="15"/>
    </row>
    <row r="35" spans="1:14" x14ac:dyDescent="0.35">
      <c r="A35" s="12"/>
      <c r="B35" s="12" t="s">
        <v>9</v>
      </c>
      <c r="C35" s="17">
        <v>30084</v>
      </c>
      <c r="D35" s="18">
        <f>C35*$P$13</f>
        <v>104703.99999999997</v>
      </c>
      <c r="E35" s="17">
        <v>28430</v>
      </c>
      <c r="F35" s="13">
        <f>E35*$P$13</f>
        <v>98947.43784071265</v>
      </c>
      <c r="G35" s="17">
        <v>28484</v>
      </c>
      <c r="H35" s="18">
        <f>G35*$P$13</f>
        <v>99135.378806009816</v>
      </c>
      <c r="I35" s="17">
        <f>J35/$P$13</f>
        <v>33920.640930623478</v>
      </c>
      <c r="J35" s="18">
        <v>118057</v>
      </c>
      <c r="K35" s="17">
        <f>L35/$P$13</f>
        <v>33817.572539644272</v>
      </c>
      <c r="L35" s="15">
        <f>J35*$L$36/$J$36</f>
        <v>117698.2819834767</v>
      </c>
      <c r="M35" s="26">
        <f t="shared" si="0"/>
        <v>1.1895030791292394</v>
      </c>
      <c r="N35" s="15"/>
    </row>
    <row r="36" spans="1:14" x14ac:dyDescent="0.35">
      <c r="A36" s="3" t="s">
        <v>26</v>
      </c>
      <c r="B36" s="3"/>
      <c r="C36" s="10">
        <f t="shared" ref="C36:H36" si="6">SUM(C32:C35)</f>
        <v>264895</v>
      </c>
      <c r="D36" s="11">
        <f t="shared" si="6"/>
        <v>384815</v>
      </c>
      <c r="E36" s="10">
        <f t="shared" si="6"/>
        <v>264892</v>
      </c>
      <c r="F36" s="14">
        <f t="shared" si="6"/>
        <v>377303.43784071266</v>
      </c>
      <c r="G36" s="10">
        <f t="shared" si="6"/>
        <v>264895</v>
      </c>
      <c r="H36" s="11">
        <f t="shared" si="6"/>
        <v>376066.37880600983</v>
      </c>
      <c r="I36" s="10">
        <f>C36</f>
        <v>264895</v>
      </c>
      <c r="J36" s="11">
        <f>SUM(J32:J35)</f>
        <v>411056</v>
      </c>
      <c r="K36" s="10">
        <f>E36</f>
        <v>264892</v>
      </c>
      <c r="L36" s="14">
        <v>409807</v>
      </c>
      <c r="M36" s="27">
        <f t="shared" si="0"/>
        <v>1</v>
      </c>
      <c r="N36" s="15"/>
    </row>
    <row r="37" spans="1:14" x14ac:dyDescent="0.35">
      <c r="A37" s="1" t="s">
        <v>6</v>
      </c>
      <c r="B37" s="1" t="s">
        <v>12</v>
      </c>
      <c r="C37" s="6">
        <v>109340</v>
      </c>
      <c r="D37" s="7">
        <f>0*C37</f>
        <v>0</v>
      </c>
      <c r="E37" s="6">
        <v>115679</v>
      </c>
      <c r="F37" s="15">
        <f>0*E37</f>
        <v>0</v>
      </c>
      <c r="G37" s="6">
        <v>116699</v>
      </c>
      <c r="H37" s="7">
        <f>0*G37</f>
        <v>0</v>
      </c>
      <c r="I37" s="6">
        <f>I41-SUM(I38:I40)</f>
        <v>79759.22780669888</v>
      </c>
      <c r="J37" s="7">
        <f>0*I37</f>
        <v>0</v>
      </c>
      <c r="K37" s="6">
        <f>K41-SUM(K38:K40)</f>
        <v>79676.910892608808</v>
      </c>
      <c r="L37" s="15">
        <f>J37*$L$41/$J$41</f>
        <v>0</v>
      </c>
      <c r="M37" s="25">
        <f>K37/E37</f>
        <v>0.6887759307446365</v>
      </c>
      <c r="N37" s="15"/>
    </row>
    <row r="38" spans="1:14" x14ac:dyDescent="0.35">
      <c r="B38" s="1" t="s">
        <v>11</v>
      </c>
      <c r="C38" s="6">
        <v>234445</v>
      </c>
      <c r="D38" s="7">
        <f>1*C38</f>
        <v>234445</v>
      </c>
      <c r="E38" s="6">
        <v>239036</v>
      </c>
      <c r="F38" s="15">
        <f>1*E38</f>
        <v>239036</v>
      </c>
      <c r="G38" s="6">
        <v>238830</v>
      </c>
      <c r="H38" s="7">
        <f>1*G38</f>
        <v>238830</v>
      </c>
      <c r="I38" s="6">
        <f>J38/1</f>
        <v>250553</v>
      </c>
      <c r="J38" s="7">
        <v>250553</v>
      </c>
      <c r="K38" s="6">
        <f>L38/1</f>
        <v>250590.25336944056</v>
      </c>
      <c r="L38" s="15">
        <f>J38*$L$41/$J$41</f>
        <v>250590.25336944056</v>
      </c>
      <c r="M38" s="25">
        <f t="shared" si="0"/>
        <v>1.0483368754892173</v>
      </c>
      <c r="N38" s="15"/>
    </row>
    <row r="39" spans="1:14" x14ac:dyDescent="0.35">
      <c r="B39" s="1" t="s">
        <v>10</v>
      </c>
      <c r="C39" s="6">
        <v>225648</v>
      </c>
      <c r="D39" s="7">
        <f>2*C39</f>
        <v>451296</v>
      </c>
      <c r="E39" s="6">
        <v>219024</v>
      </c>
      <c r="F39" s="15">
        <f>2*E39</f>
        <v>438048</v>
      </c>
      <c r="G39" s="6">
        <v>218911</v>
      </c>
      <c r="H39" s="7">
        <f>2*G39</f>
        <v>437822</v>
      </c>
      <c r="I39" s="6">
        <f>J39/2</f>
        <v>232002.5</v>
      </c>
      <c r="J39" s="7">
        <v>464005</v>
      </c>
      <c r="K39" s="6">
        <f>L39/2</f>
        <v>232036.99519600099</v>
      </c>
      <c r="L39" s="15">
        <f>J39*$L$41/$J$41</f>
        <v>464073.99039200199</v>
      </c>
      <c r="M39" s="25">
        <f t="shared" si="0"/>
        <v>1.0594135583132487</v>
      </c>
      <c r="N39" s="15"/>
    </row>
    <row r="40" spans="1:14" x14ac:dyDescent="0.35">
      <c r="A40" s="12"/>
      <c r="B40" s="12" t="s">
        <v>9</v>
      </c>
      <c r="C40" s="17">
        <v>77412</v>
      </c>
      <c r="D40" s="18">
        <f>C40*$P$14</f>
        <v>269506.99999999988</v>
      </c>
      <c r="E40" s="17">
        <v>73108</v>
      </c>
      <c r="F40" s="13">
        <f>E40*$P$14</f>
        <v>254522.7840128144</v>
      </c>
      <c r="G40" s="17">
        <v>72405</v>
      </c>
      <c r="H40" s="18">
        <f>G40*$P$14</f>
        <v>252075.31564873649</v>
      </c>
      <c r="I40" s="17">
        <f>J40/$P$14</f>
        <v>84530.272193301149</v>
      </c>
      <c r="J40" s="18">
        <v>294289</v>
      </c>
      <c r="K40" s="17">
        <f>L40/$P$14</f>
        <v>84542.840541949641</v>
      </c>
      <c r="L40" s="15">
        <f>J40*$L$41/$J$41</f>
        <v>294332.75623855746</v>
      </c>
      <c r="M40" s="26">
        <f t="shared" si="0"/>
        <v>1.1564102497941353</v>
      </c>
      <c r="N40" s="15"/>
    </row>
    <row r="41" spans="1:14" x14ac:dyDescent="0.35">
      <c r="A41" s="3" t="s">
        <v>27</v>
      </c>
      <c r="B41" s="3"/>
      <c r="C41" s="10">
        <f t="shared" ref="C41:H41" si="7">SUM(C37:C40)</f>
        <v>646845</v>
      </c>
      <c r="D41" s="11">
        <f t="shared" si="7"/>
        <v>955247.99999999988</v>
      </c>
      <c r="E41" s="10">
        <f t="shared" si="7"/>
        <v>646847</v>
      </c>
      <c r="F41" s="14">
        <f t="shared" si="7"/>
        <v>931606.7840128144</v>
      </c>
      <c r="G41" s="10">
        <f t="shared" si="7"/>
        <v>646845</v>
      </c>
      <c r="H41" s="11">
        <f t="shared" si="7"/>
        <v>928727.31564873643</v>
      </c>
      <c r="I41" s="10">
        <f>C41</f>
        <v>646845</v>
      </c>
      <c r="J41" s="11">
        <f>SUM(J37:J40)</f>
        <v>1008847</v>
      </c>
      <c r="K41" s="10">
        <f>E41</f>
        <v>646847</v>
      </c>
      <c r="L41" s="14">
        <v>1008997</v>
      </c>
      <c r="M41" s="27">
        <f t="shared" si="0"/>
        <v>1</v>
      </c>
      <c r="N41" s="15"/>
    </row>
    <row r="42" spans="1:14" x14ac:dyDescent="0.35">
      <c r="A42" s="1" t="s">
        <v>7</v>
      </c>
      <c r="B42" s="1" t="s">
        <v>12</v>
      </c>
      <c r="C42" s="6">
        <v>34687</v>
      </c>
      <c r="D42" s="7">
        <f>0*C42</f>
        <v>0</v>
      </c>
      <c r="E42" s="6">
        <v>36073</v>
      </c>
      <c r="F42" s="15">
        <f>0*E42</f>
        <v>0</v>
      </c>
      <c r="G42" s="6">
        <v>36738</v>
      </c>
      <c r="H42" s="7">
        <f>0*G42</f>
        <v>0</v>
      </c>
      <c r="I42" s="6">
        <f>I46-SUM(I43:I45)</f>
        <v>29744.076897440857</v>
      </c>
      <c r="J42" s="7">
        <f>0*I42</f>
        <v>0</v>
      </c>
      <c r="K42" s="6">
        <f>K46-SUM(K43:K45)</f>
        <v>28659.935118363603</v>
      </c>
      <c r="L42" s="15">
        <f>J42*$L$46/$J$46</f>
        <v>0</v>
      </c>
      <c r="M42" s="25">
        <f>K42/E42</f>
        <v>0.79449824296187188</v>
      </c>
      <c r="N42" s="15"/>
    </row>
    <row r="43" spans="1:14" x14ac:dyDescent="0.35">
      <c r="B43" s="1" t="s">
        <v>11</v>
      </c>
      <c r="C43" s="6">
        <v>56006</v>
      </c>
      <c r="D43" s="7">
        <f>1*C43</f>
        <v>56006</v>
      </c>
      <c r="E43" s="6">
        <v>57405</v>
      </c>
      <c r="F43" s="15">
        <f>1*E43</f>
        <v>57405</v>
      </c>
      <c r="G43" s="6">
        <v>56455</v>
      </c>
      <c r="H43" s="7">
        <f>1*G43</f>
        <v>56455</v>
      </c>
      <c r="I43" s="6">
        <f>J43/1</f>
        <v>58232</v>
      </c>
      <c r="J43" s="7">
        <v>58232</v>
      </c>
      <c r="K43" s="6">
        <f>L43/1</f>
        <v>58740.639270258172</v>
      </c>
      <c r="L43" s="15">
        <f>J43*$L$46/$J$46</f>
        <v>58740.639270258172</v>
      </c>
      <c r="M43" s="25">
        <f t="shared" si="0"/>
        <v>1.0232669500959528</v>
      </c>
      <c r="N43" s="15"/>
    </row>
    <row r="44" spans="1:14" x14ac:dyDescent="0.35">
      <c r="B44" s="1" t="s">
        <v>10</v>
      </c>
      <c r="C44" s="6">
        <v>46001</v>
      </c>
      <c r="D44" s="7">
        <f>2*C44</f>
        <v>92002</v>
      </c>
      <c r="E44" s="6">
        <v>44891</v>
      </c>
      <c r="F44" s="15">
        <f>2*E44</f>
        <v>89782</v>
      </c>
      <c r="G44" s="6">
        <v>44214</v>
      </c>
      <c r="H44" s="7">
        <f>2*G44</f>
        <v>88428</v>
      </c>
      <c r="I44" s="6">
        <f>J44/2</f>
        <v>47434</v>
      </c>
      <c r="J44" s="7">
        <v>94868</v>
      </c>
      <c r="K44" s="6">
        <f>L44/2</f>
        <v>47848.32193888972</v>
      </c>
      <c r="L44" s="15">
        <f>J44*$L$46/$J$46</f>
        <v>95696.643877779439</v>
      </c>
      <c r="M44" s="25">
        <f t="shared" si="0"/>
        <v>1.0658778360671342</v>
      </c>
      <c r="N44" s="15"/>
    </row>
    <row r="45" spans="1:14" x14ac:dyDescent="0.35">
      <c r="A45" s="12"/>
      <c r="B45" s="12" t="s">
        <v>9</v>
      </c>
      <c r="C45" s="17">
        <v>16940</v>
      </c>
      <c r="D45" s="18">
        <f>C45*$P$15</f>
        <v>57011.000000000029</v>
      </c>
      <c r="E45" s="17">
        <v>15263</v>
      </c>
      <c r="F45" s="13">
        <f>E45*$P$15</f>
        <v>51367.112927981136</v>
      </c>
      <c r="G45" s="17">
        <v>16227</v>
      </c>
      <c r="H45" s="18">
        <f>G45*$P$15</f>
        <v>54611.422491145247</v>
      </c>
      <c r="I45" s="17">
        <f>J45/$P$15</f>
        <v>18223.923102559143</v>
      </c>
      <c r="J45" s="18">
        <v>61332</v>
      </c>
      <c r="K45" s="17">
        <f>L45/$P$15</f>
        <v>18383.103672488509</v>
      </c>
      <c r="L45" s="15">
        <f>J45*$L$46/$J$46</f>
        <v>61867.716851962396</v>
      </c>
      <c r="M45" s="26">
        <f t="shared" si="0"/>
        <v>1.2044227001564902</v>
      </c>
      <c r="N45" s="15"/>
    </row>
    <row r="46" spans="1:14" x14ac:dyDescent="0.35">
      <c r="A46" s="3" t="s">
        <v>28</v>
      </c>
      <c r="B46" s="3"/>
      <c r="C46" s="10">
        <f t="shared" ref="C46:H46" si="8">SUM(C42:C45)</f>
        <v>153634</v>
      </c>
      <c r="D46" s="11">
        <f t="shared" si="8"/>
        <v>205019.00000000003</v>
      </c>
      <c r="E46" s="10">
        <f t="shared" si="8"/>
        <v>153632</v>
      </c>
      <c r="F46" s="14">
        <f t="shared" si="8"/>
        <v>198554.11292798113</v>
      </c>
      <c r="G46" s="10">
        <f t="shared" si="8"/>
        <v>153634</v>
      </c>
      <c r="H46" s="11">
        <f t="shared" si="8"/>
        <v>199494.42249114526</v>
      </c>
      <c r="I46" s="10">
        <f>C46</f>
        <v>153634</v>
      </c>
      <c r="J46" s="11">
        <f>SUM(J42:J45)</f>
        <v>214432</v>
      </c>
      <c r="K46" s="10">
        <f>E46</f>
        <v>153632</v>
      </c>
      <c r="L46" s="14">
        <v>216305</v>
      </c>
      <c r="M46" s="27">
        <f t="shared" si="0"/>
        <v>1</v>
      </c>
      <c r="N46" s="15"/>
    </row>
    <row r="47" spans="1:14" x14ac:dyDescent="0.35">
      <c r="A47" s="1" t="s">
        <v>8</v>
      </c>
      <c r="B47" s="1" t="s">
        <v>12</v>
      </c>
      <c r="C47" s="6">
        <v>50721</v>
      </c>
      <c r="D47" s="7">
        <f>0*C47</f>
        <v>0</v>
      </c>
      <c r="E47" s="6">
        <v>51823</v>
      </c>
      <c r="F47" s="15">
        <f>0*E47</f>
        <v>0</v>
      </c>
      <c r="G47" s="6">
        <v>52915</v>
      </c>
      <c r="H47" s="7">
        <f>0*G47</f>
        <v>0</v>
      </c>
      <c r="I47" s="6">
        <f>I51-SUM(I48:I50)</f>
        <v>43899.577086916659</v>
      </c>
      <c r="J47" s="7">
        <f>0*I47</f>
        <v>0</v>
      </c>
      <c r="K47" s="6">
        <f>K51-SUM(K48:K50)</f>
        <v>43436.437268693146</v>
      </c>
      <c r="L47" s="15">
        <f>J47*$L$51/$J$51</f>
        <v>0</v>
      </c>
      <c r="M47" s="25">
        <f>K47/E47</f>
        <v>0.83816909998828981</v>
      </c>
      <c r="N47" s="15"/>
    </row>
    <row r="48" spans="1:14" x14ac:dyDescent="0.35">
      <c r="B48" s="1" t="s">
        <v>11</v>
      </c>
      <c r="C48" s="6">
        <v>63227</v>
      </c>
      <c r="D48" s="7">
        <f>1*C48</f>
        <v>63227</v>
      </c>
      <c r="E48" s="6">
        <v>64860</v>
      </c>
      <c r="F48" s="15">
        <f>1*E48</f>
        <v>64860</v>
      </c>
      <c r="G48" s="6">
        <v>63794</v>
      </c>
      <c r="H48" s="7">
        <f>1*G48</f>
        <v>63794</v>
      </c>
      <c r="I48" s="6">
        <f>J48/1</f>
        <v>66645</v>
      </c>
      <c r="J48" s="7">
        <v>66645</v>
      </c>
      <c r="K48" s="6">
        <f>L48/1</f>
        <v>66857.954672067877</v>
      </c>
      <c r="L48" s="15">
        <f>J48*$L$51/$J$51</f>
        <v>66857.954672067877</v>
      </c>
      <c r="M48" s="25">
        <f t="shared" si="0"/>
        <v>1.0308041115027424</v>
      </c>
      <c r="N48" s="15"/>
    </row>
    <row r="49" spans="1:14" x14ac:dyDescent="0.35">
      <c r="B49" s="1" t="s">
        <v>10</v>
      </c>
      <c r="C49" s="6">
        <v>56590</v>
      </c>
      <c r="D49" s="7">
        <f>2*C49</f>
        <v>113180</v>
      </c>
      <c r="E49" s="6">
        <v>53956</v>
      </c>
      <c r="F49" s="15">
        <f>2*E49</f>
        <v>107912</v>
      </c>
      <c r="G49" s="6">
        <v>54904</v>
      </c>
      <c r="H49" s="7">
        <f>2*G49</f>
        <v>109808</v>
      </c>
      <c r="I49" s="6">
        <f>J49/2</f>
        <v>58234</v>
      </c>
      <c r="J49" s="7">
        <v>116468</v>
      </c>
      <c r="K49" s="6">
        <f>L49/2</f>
        <v>58420.078511114116</v>
      </c>
      <c r="L49" s="15">
        <f>J49*$L$51/$J$51</f>
        <v>116840.15702222823</v>
      </c>
      <c r="M49" s="25">
        <f t="shared" si="0"/>
        <v>1.0827355347155851</v>
      </c>
      <c r="N49" s="15"/>
    </row>
    <row r="50" spans="1:14" x14ac:dyDescent="0.35">
      <c r="A50" s="12"/>
      <c r="B50" s="12" t="s">
        <v>9</v>
      </c>
      <c r="C50" s="17">
        <v>18303</v>
      </c>
      <c r="D50" s="18">
        <f>C50*$P$16</f>
        <v>62208.999999999956</v>
      </c>
      <c r="E50" s="17">
        <v>18202</v>
      </c>
      <c r="F50" s="13">
        <f>E50*$P$16</f>
        <v>61865.716986286359</v>
      </c>
      <c r="G50" s="17">
        <v>17228</v>
      </c>
      <c r="H50" s="18">
        <f>G50*$P$16</f>
        <v>58555.245151068091</v>
      </c>
      <c r="I50" s="17">
        <f>J50/$P$16</f>
        <v>20062.42291308333</v>
      </c>
      <c r="J50" s="18">
        <v>68189</v>
      </c>
      <c r="K50" s="17">
        <f>L50/$P$16</f>
        <v>20126.529548124858</v>
      </c>
      <c r="L50" s="15">
        <f>J50*$L$51/$J$51</f>
        <v>68406.888305703891</v>
      </c>
      <c r="M50" s="26">
        <f t="shared" si="0"/>
        <v>1.1057317628900591</v>
      </c>
      <c r="N50" s="15"/>
    </row>
    <row r="51" spans="1:14" x14ac:dyDescent="0.35">
      <c r="A51" s="3" t="s">
        <v>29</v>
      </c>
      <c r="B51" s="3"/>
      <c r="C51" s="10">
        <f t="shared" ref="C51:H51" si="9">SUM(C47:C50)</f>
        <v>188841</v>
      </c>
      <c r="D51" s="11">
        <f t="shared" si="9"/>
        <v>238615.99999999994</v>
      </c>
      <c r="E51" s="10">
        <f t="shared" si="9"/>
        <v>188841</v>
      </c>
      <c r="F51" s="14">
        <f t="shared" si="9"/>
        <v>234637.71698628637</v>
      </c>
      <c r="G51" s="10">
        <f t="shared" si="9"/>
        <v>188841</v>
      </c>
      <c r="H51" s="11">
        <f t="shared" si="9"/>
        <v>232157.24515106808</v>
      </c>
      <c r="I51" s="10">
        <f>C51</f>
        <v>188841</v>
      </c>
      <c r="J51" s="11">
        <f>SUM(J47:J50)</f>
        <v>251302</v>
      </c>
      <c r="K51" s="10">
        <f>E51</f>
        <v>188841</v>
      </c>
      <c r="L51" s="14">
        <v>252105</v>
      </c>
      <c r="M51" s="27">
        <f t="shared" si="0"/>
        <v>1</v>
      </c>
      <c r="N51" s="15"/>
    </row>
    <row r="52" spans="1:14" x14ac:dyDescent="0.35">
      <c r="A52" s="1" t="s">
        <v>19</v>
      </c>
      <c r="B52" s="1" t="s">
        <v>12</v>
      </c>
      <c r="C52" s="6">
        <f t="shared" ref="C52:H54" si="10">C7+C12+C17+C22+C27+C32+C37+C42+C47</f>
        <v>566915</v>
      </c>
      <c r="D52" s="7">
        <f t="shared" si="10"/>
        <v>0</v>
      </c>
      <c r="E52" s="6">
        <f t="shared" si="10"/>
        <v>602599</v>
      </c>
      <c r="F52" s="15">
        <f t="shared" si="10"/>
        <v>0</v>
      </c>
      <c r="G52" s="6">
        <f t="shared" si="10"/>
        <v>612154</v>
      </c>
      <c r="H52" s="7">
        <f t="shared" si="10"/>
        <v>0</v>
      </c>
      <c r="I52" s="6">
        <f>I56-SUM(I53:I55)</f>
        <v>440663.48258452863</v>
      </c>
      <c r="J52" s="7">
        <f t="shared" ref="J52:L55" si="11">J7+J12+J17+J22+J27+J32+J37+J42+J47</f>
        <v>0</v>
      </c>
      <c r="K52" s="23">
        <f t="shared" si="11"/>
        <v>436292.98564051313</v>
      </c>
      <c r="L52" s="15">
        <f t="shared" si="11"/>
        <v>0</v>
      </c>
      <c r="M52" s="28">
        <f>K52/E52</f>
        <v>0.72401876810368604</v>
      </c>
      <c r="N52" s="15"/>
    </row>
    <row r="53" spans="1:14" x14ac:dyDescent="0.35">
      <c r="B53" s="1" t="s">
        <v>11</v>
      </c>
      <c r="C53" s="6">
        <f t="shared" si="10"/>
        <v>987645</v>
      </c>
      <c r="D53" s="7">
        <f t="shared" si="10"/>
        <v>987645</v>
      </c>
      <c r="E53" s="6">
        <f t="shared" si="10"/>
        <v>1005617</v>
      </c>
      <c r="F53" s="15">
        <f t="shared" si="10"/>
        <v>1005617</v>
      </c>
      <c r="G53" s="6">
        <f t="shared" si="10"/>
        <v>1004596</v>
      </c>
      <c r="H53" s="7">
        <f t="shared" si="10"/>
        <v>1004596</v>
      </c>
      <c r="I53" s="6">
        <f>J53/1</f>
        <v>1048125</v>
      </c>
      <c r="J53" s="7">
        <f t="shared" si="11"/>
        <v>1048125</v>
      </c>
      <c r="K53" s="6">
        <f t="shared" si="11"/>
        <v>1050205.093216585</v>
      </c>
      <c r="L53" s="15">
        <f t="shared" si="11"/>
        <v>1050205.093216585</v>
      </c>
      <c r="M53" s="25">
        <f t="shared" si="0"/>
        <v>1.044339040824275</v>
      </c>
      <c r="N53" s="15"/>
    </row>
    <row r="54" spans="1:14" x14ac:dyDescent="0.35">
      <c r="B54" s="1" t="s">
        <v>10</v>
      </c>
      <c r="C54" s="6">
        <f t="shared" si="10"/>
        <v>912192</v>
      </c>
      <c r="D54" s="7">
        <f t="shared" si="10"/>
        <v>1824384</v>
      </c>
      <c r="E54" s="6">
        <f t="shared" si="10"/>
        <v>875471</v>
      </c>
      <c r="F54" s="15">
        <f t="shared" si="10"/>
        <v>1750942</v>
      </c>
      <c r="G54" s="6">
        <f t="shared" si="10"/>
        <v>870691</v>
      </c>
      <c r="H54" s="7">
        <f t="shared" si="10"/>
        <v>1741382</v>
      </c>
      <c r="I54" s="6">
        <f>J54/2</f>
        <v>945071</v>
      </c>
      <c r="J54" s="7">
        <f t="shared" si="11"/>
        <v>1890142</v>
      </c>
      <c r="K54" s="6">
        <f t="shared" si="11"/>
        <v>946802.60586066265</v>
      </c>
      <c r="L54" s="15">
        <f t="shared" si="11"/>
        <v>1893605.2117213253</v>
      </c>
      <c r="M54" s="25">
        <f t="shared" si="0"/>
        <v>1.0814779768383678</v>
      </c>
      <c r="N54" s="15"/>
    </row>
    <row r="55" spans="1:14" x14ac:dyDescent="0.35">
      <c r="A55" s="12"/>
      <c r="B55" s="12" t="s">
        <v>9</v>
      </c>
      <c r="C55" s="17">
        <f>C10+C15+C20+C25+C30+C35+C40+C45+C50</f>
        <v>287970</v>
      </c>
      <c r="D55" s="18">
        <f>C55*$P$17</f>
        <v>988775.99999999977</v>
      </c>
      <c r="E55" s="17">
        <f>E10+E15+E20+E25+E30+E35+E40+E45+E50</f>
        <v>271032</v>
      </c>
      <c r="F55" s="13">
        <f>E55*$P$17</f>
        <v>930617.55332847149</v>
      </c>
      <c r="G55" s="17">
        <f>G10+G15+G20+G25+G30+G35+G40+G45+G50</f>
        <v>267281</v>
      </c>
      <c r="H55" s="18">
        <f>G55*$P$17</f>
        <v>917738.09096780897</v>
      </c>
      <c r="I55" s="17">
        <f>J55/$P$17</f>
        <v>320862.51741547132</v>
      </c>
      <c r="J55" s="18">
        <f t="shared" si="11"/>
        <v>1101716</v>
      </c>
      <c r="K55" s="17">
        <f>K10+K15+K20+K25+K30+K35+K40+K45+K50</f>
        <v>321418.31528223905</v>
      </c>
      <c r="L55" s="13">
        <f>L10+L15+L20+L25+L30+L35+L40+L45+L50</f>
        <v>1103672.6950620897</v>
      </c>
      <c r="M55" s="26">
        <f t="shared" si="0"/>
        <v>1.1859054107346698</v>
      </c>
      <c r="N55" s="15"/>
    </row>
    <row r="56" spans="1:14" x14ac:dyDescent="0.35">
      <c r="A56" s="3" t="s">
        <v>20</v>
      </c>
      <c r="B56" s="3"/>
      <c r="C56" s="10">
        <f t="shared" ref="C56:H56" si="12">SUM(C52:C55)</f>
        <v>2754722</v>
      </c>
      <c r="D56" s="11">
        <f t="shared" si="12"/>
        <v>3800805</v>
      </c>
      <c r="E56" s="10">
        <f t="shared" si="12"/>
        <v>2754719</v>
      </c>
      <c r="F56" s="14">
        <f t="shared" si="12"/>
        <v>3687176.5533284713</v>
      </c>
      <c r="G56" s="10">
        <f t="shared" si="12"/>
        <v>2754722</v>
      </c>
      <c r="H56" s="11">
        <f t="shared" si="12"/>
        <v>3663716.0909678089</v>
      </c>
      <c r="I56" s="10">
        <f>C56</f>
        <v>2754722</v>
      </c>
      <c r="J56" s="11">
        <f>SUM(J52:J55)</f>
        <v>4039983</v>
      </c>
      <c r="K56" s="10">
        <f>SUM(K52:K55)</f>
        <v>2754719</v>
      </c>
      <c r="L56" s="14">
        <f>SUM(L52:L55)</f>
        <v>4047483</v>
      </c>
      <c r="M56" s="27">
        <f t="shared" si="0"/>
        <v>1</v>
      </c>
      <c r="N56" s="15"/>
    </row>
  </sheetData>
  <mergeCells count="5"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35DF-2D59-4A10-9446-A7E0B5ED4BCE}">
  <dimension ref="A1:D37"/>
  <sheetViews>
    <sheetView workbookViewId="0">
      <selection activeCell="F15" sqref="F15"/>
    </sheetView>
  </sheetViews>
  <sheetFormatPr defaultColWidth="9" defaultRowHeight="14.5" x14ac:dyDescent="0.35"/>
  <cols>
    <col min="1" max="2" width="14.25" style="1" customWidth="1"/>
    <col min="3" max="3" width="13.25" style="1" bestFit="1" customWidth="1"/>
    <col min="4" max="4" width="20" style="1" bestFit="1" customWidth="1"/>
    <col min="5" max="16384" width="9" style="1"/>
  </cols>
  <sheetData>
    <row r="1" spans="1:4" x14ac:dyDescent="0.35">
      <c r="A1" s="1" t="s">
        <v>43</v>
      </c>
      <c r="B1" s="1" t="s">
        <v>44</v>
      </c>
      <c r="C1" s="1" t="s">
        <v>45</v>
      </c>
      <c r="D1" s="20" t="s">
        <v>46</v>
      </c>
    </row>
    <row r="2" spans="1:4" x14ac:dyDescent="0.35">
      <c r="A2" s="1" t="s">
        <v>4</v>
      </c>
      <c r="B2" s="1">
        <v>1</v>
      </c>
      <c r="C2" s="1" t="s">
        <v>47</v>
      </c>
      <c r="D2" s="1">
        <v>0.7243926284066956</v>
      </c>
    </row>
    <row r="3" spans="1:4" x14ac:dyDescent="0.35">
      <c r="A3" s="1" t="s">
        <v>5</v>
      </c>
      <c r="B3" s="1">
        <v>2</v>
      </c>
      <c r="C3" s="1" t="s">
        <v>47</v>
      </c>
      <c r="D3" s="1">
        <v>0.71045461057797943</v>
      </c>
    </row>
    <row r="4" spans="1:4" x14ac:dyDescent="0.35">
      <c r="A4" s="1" t="s">
        <v>6</v>
      </c>
      <c r="B4" s="1">
        <v>3</v>
      </c>
      <c r="C4" s="1" t="s">
        <v>47</v>
      </c>
      <c r="D4" s="1">
        <v>0.65234440973873298</v>
      </c>
    </row>
    <row r="5" spans="1:4" x14ac:dyDescent="0.35">
      <c r="A5" s="1" t="s">
        <v>0</v>
      </c>
      <c r="B5" s="1">
        <v>4</v>
      </c>
      <c r="C5" s="1" t="s">
        <v>47</v>
      </c>
      <c r="D5" s="1">
        <v>0.61093155138835786</v>
      </c>
    </row>
    <row r="6" spans="1:4" x14ac:dyDescent="0.35">
      <c r="A6" s="1" t="s">
        <v>1</v>
      </c>
      <c r="B6" s="1">
        <v>5</v>
      </c>
      <c r="C6" s="1" t="s">
        <v>47</v>
      </c>
      <c r="D6" s="1">
        <v>0.81432449606111224</v>
      </c>
    </row>
    <row r="7" spans="1:4" x14ac:dyDescent="0.35">
      <c r="A7" s="1" t="s">
        <v>7</v>
      </c>
      <c r="B7" s="1">
        <v>6</v>
      </c>
      <c r="C7" s="1" t="s">
        <v>47</v>
      </c>
      <c r="D7" s="1">
        <v>0.79221032005758307</v>
      </c>
    </row>
    <row r="8" spans="1:4" x14ac:dyDescent="0.35">
      <c r="A8" s="1" t="s">
        <v>3</v>
      </c>
      <c r="B8" s="1">
        <v>7</v>
      </c>
      <c r="C8" s="1" t="s">
        <v>47</v>
      </c>
      <c r="D8" s="1">
        <v>0.71025600208376349</v>
      </c>
    </row>
    <row r="9" spans="1:4" x14ac:dyDescent="0.35">
      <c r="A9" s="1" t="s">
        <v>8</v>
      </c>
      <c r="B9" s="1">
        <v>8</v>
      </c>
      <c r="C9" s="1" t="s">
        <v>47</v>
      </c>
      <c r="D9" s="1">
        <v>0.81645903954103427</v>
      </c>
    </row>
    <row r="10" spans="1:4" x14ac:dyDescent="0.35">
      <c r="A10" s="1" t="s">
        <v>2</v>
      </c>
      <c r="B10" s="1">
        <v>9</v>
      </c>
      <c r="C10" s="1" t="s">
        <v>47</v>
      </c>
      <c r="D10" s="1">
        <v>0.81952491588983412</v>
      </c>
    </row>
    <row r="11" spans="1:4" x14ac:dyDescent="0.35">
      <c r="A11" s="1" t="s">
        <v>4</v>
      </c>
      <c r="B11" s="1">
        <v>1</v>
      </c>
      <c r="C11" s="1" t="s">
        <v>48</v>
      </c>
      <c r="D11" s="1">
        <v>1.0549854708758115</v>
      </c>
    </row>
    <row r="12" spans="1:4" x14ac:dyDescent="0.35">
      <c r="A12" s="1" t="s">
        <v>5</v>
      </c>
      <c r="B12" s="1">
        <v>2</v>
      </c>
      <c r="C12" s="1" t="s">
        <v>48</v>
      </c>
      <c r="D12" s="1">
        <v>1.0162564381618149</v>
      </c>
    </row>
    <row r="13" spans="1:4" x14ac:dyDescent="0.35">
      <c r="A13" s="1" t="s">
        <v>6</v>
      </c>
      <c r="B13" s="1">
        <v>3</v>
      </c>
      <c r="C13" s="1" t="s">
        <v>48</v>
      </c>
      <c r="D13" s="1">
        <v>1.0467479421237909</v>
      </c>
    </row>
    <row r="14" spans="1:4" x14ac:dyDescent="0.35">
      <c r="A14" s="1" t="s">
        <v>0</v>
      </c>
      <c r="B14" s="1">
        <v>4</v>
      </c>
      <c r="C14" s="1" t="s">
        <v>48</v>
      </c>
      <c r="D14" s="1">
        <v>1.0636388531450143</v>
      </c>
    </row>
    <row r="15" spans="1:4" x14ac:dyDescent="0.35">
      <c r="A15" s="1" t="s">
        <v>1</v>
      </c>
      <c r="B15" s="1">
        <v>5</v>
      </c>
      <c r="C15" s="1" t="s">
        <v>48</v>
      </c>
      <c r="D15" s="1">
        <v>1.0207878838846087</v>
      </c>
    </row>
    <row r="16" spans="1:4" x14ac:dyDescent="0.35">
      <c r="A16" s="1" t="s">
        <v>7</v>
      </c>
      <c r="B16" s="1">
        <v>6</v>
      </c>
      <c r="C16" s="1" t="s">
        <v>48</v>
      </c>
      <c r="D16" s="1">
        <v>1.0348733305007278</v>
      </c>
    </row>
    <row r="17" spans="1:4" x14ac:dyDescent="0.35">
      <c r="A17" s="1" t="s">
        <v>3</v>
      </c>
      <c r="B17" s="1">
        <v>7</v>
      </c>
      <c r="C17" s="1" t="s">
        <v>48</v>
      </c>
      <c r="D17" s="1">
        <v>1.0667906227589079</v>
      </c>
    </row>
    <row r="18" spans="1:4" x14ac:dyDescent="0.35">
      <c r="A18" s="1" t="s">
        <v>8</v>
      </c>
      <c r="B18" s="1">
        <v>8</v>
      </c>
      <c r="C18" s="1" t="s">
        <v>48</v>
      </c>
      <c r="D18" s="1">
        <v>1.0465230399958017</v>
      </c>
    </row>
    <row r="19" spans="1:4" x14ac:dyDescent="0.35">
      <c r="A19" s="1" t="s">
        <v>2</v>
      </c>
      <c r="B19" s="1">
        <v>9</v>
      </c>
      <c r="C19" s="1" t="s">
        <v>48</v>
      </c>
      <c r="D19" s="1">
        <v>1.0466453858424083</v>
      </c>
    </row>
    <row r="20" spans="1:4" x14ac:dyDescent="0.35">
      <c r="A20" s="1" t="s">
        <v>4</v>
      </c>
      <c r="B20" s="1">
        <v>1</v>
      </c>
      <c r="C20" s="1" t="s">
        <v>49</v>
      </c>
      <c r="D20" s="1">
        <v>1.077399993791341</v>
      </c>
    </row>
    <row r="21" spans="1:4" x14ac:dyDescent="0.35">
      <c r="A21" s="1" t="s">
        <v>5</v>
      </c>
      <c r="B21" s="1">
        <v>2</v>
      </c>
      <c r="C21" s="1" t="s">
        <v>49</v>
      </c>
      <c r="D21" s="1">
        <v>1.080655652908822</v>
      </c>
    </row>
    <row r="22" spans="1:4" x14ac:dyDescent="0.35">
      <c r="A22" s="1" t="s">
        <v>6</v>
      </c>
      <c r="B22" s="1">
        <v>3</v>
      </c>
      <c r="C22" s="1" t="s">
        <v>49</v>
      </c>
      <c r="D22" s="1">
        <v>1.0807546811717326</v>
      </c>
    </row>
    <row r="23" spans="1:4" x14ac:dyDescent="0.35">
      <c r="A23" s="1" t="s">
        <v>0</v>
      </c>
      <c r="B23" s="1">
        <v>4</v>
      </c>
      <c r="C23" s="1" t="s">
        <v>49</v>
      </c>
      <c r="D23" s="1">
        <v>1.1506869686500032</v>
      </c>
    </row>
    <row r="24" spans="1:4" x14ac:dyDescent="0.35">
      <c r="A24" s="1" t="s">
        <v>1</v>
      </c>
      <c r="B24" s="1">
        <v>5</v>
      </c>
      <c r="C24" s="1" t="s">
        <v>49</v>
      </c>
      <c r="D24" s="1">
        <v>1.0761103527203895</v>
      </c>
    </row>
    <row r="25" spans="1:4" x14ac:dyDescent="0.35">
      <c r="A25" s="1" t="s">
        <v>7</v>
      </c>
      <c r="B25" s="1">
        <v>6</v>
      </c>
      <c r="C25" s="1" t="s">
        <v>49</v>
      </c>
      <c r="D25" s="1">
        <v>1.1032421402931711</v>
      </c>
    </row>
    <row r="26" spans="1:4" x14ac:dyDescent="0.35">
      <c r="A26" s="1" t="s">
        <v>3</v>
      </c>
      <c r="B26" s="1">
        <v>7</v>
      </c>
      <c r="C26" s="1" t="s">
        <v>49</v>
      </c>
      <c r="D26" s="1">
        <v>1.0848258755408788</v>
      </c>
    </row>
    <row r="27" spans="1:4" x14ac:dyDescent="0.35">
      <c r="A27" s="1" t="s">
        <v>8</v>
      </c>
      <c r="B27" s="1">
        <v>8</v>
      </c>
      <c r="C27" s="1" t="s">
        <v>49</v>
      </c>
      <c r="D27" s="1">
        <v>1.0691305300394971</v>
      </c>
    </row>
    <row r="28" spans="1:4" x14ac:dyDescent="0.35">
      <c r="A28" s="1" t="s">
        <v>2</v>
      </c>
      <c r="B28" s="1">
        <v>9</v>
      </c>
      <c r="C28" s="1" t="s">
        <v>49</v>
      </c>
      <c r="D28" s="1">
        <v>1.0649963701049894</v>
      </c>
    </row>
    <row r="29" spans="1:4" x14ac:dyDescent="0.35">
      <c r="A29" s="1" t="s">
        <v>4</v>
      </c>
      <c r="B29" s="1">
        <v>1</v>
      </c>
      <c r="C29" s="1" t="s">
        <v>50</v>
      </c>
      <c r="D29" s="1">
        <v>1.2175676189166291</v>
      </c>
    </row>
    <row r="30" spans="1:4" x14ac:dyDescent="0.35">
      <c r="A30" s="1" t="s">
        <v>5</v>
      </c>
      <c r="B30" s="1">
        <v>2</v>
      </c>
      <c r="C30" s="1" t="s">
        <v>50</v>
      </c>
      <c r="D30" s="1">
        <v>1.2111886446550346</v>
      </c>
    </row>
    <row r="31" spans="1:4" x14ac:dyDescent="0.35">
      <c r="A31" s="1" t="s">
        <v>6</v>
      </c>
      <c r="B31" s="1">
        <v>3</v>
      </c>
      <c r="C31" s="1" t="s">
        <v>50</v>
      </c>
      <c r="D31" s="1">
        <v>1.2047919789524975</v>
      </c>
    </row>
    <row r="32" spans="1:4" x14ac:dyDescent="0.35">
      <c r="A32" s="1" t="s">
        <v>0</v>
      </c>
      <c r="B32" s="1">
        <v>4</v>
      </c>
      <c r="C32" s="1" t="s">
        <v>50</v>
      </c>
      <c r="D32" s="1">
        <v>1.3420147906012951</v>
      </c>
    </row>
    <row r="33" spans="1:4" x14ac:dyDescent="0.35">
      <c r="A33" s="1" t="s">
        <v>1</v>
      </c>
      <c r="B33" s="1">
        <v>5</v>
      </c>
      <c r="C33" s="1" t="s">
        <v>50</v>
      </c>
      <c r="D33" s="1">
        <v>1.1536676698765049</v>
      </c>
    </row>
    <row r="34" spans="1:4" x14ac:dyDescent="0.35">
      <c r="A34" s="1" t="s">
        <v>7</v>
      </c>
      <c r="B34" s="1">
        <v>6</v>
      </c>
      <c r="C34" s="1" t="s">
        <v>50</v>
      </c>
      <c r="D34" s="1">
        <v>1.1188919031557478</v>
      </c>
    </row>
    <row r="35" spans="1:4" x14ac:dyDescent="0.35">
      <c r="A35" s="1" t="s">
        <v>3</v>
      </c>
      <c r="B35" s="1">
        <v>7</v>
      </c>
      <c r="C35" s="1" t="s">
        <v>50</v>
      </c>
      <c r="D35" s="1">
        <v>1.2652338137782535</v>
      </c>
    </row>
    <row r="36" spans="1:4" x14ac:dyDescent="0.35">
      <c r="A36" s="1" t="s">
        <v>8</v>
      </c>
      <c r="B36" s="1">
        <v>8</v>
      </c>
      <c r="C36" s="1" t="s">
        <v>50</v>
      </c>
      <c r="D36" s="1">
        <v>1.1597473621148717</v>
      </c>
    </row>
    <row r="37" spans="1:4" x14ac:dyDescent="0.35">
      <c r="A37" s="1" t="s">
        <v>2</v>
      </c>
      <c r="B37" s="1">
        <v>9</v>
      </c>
      <c r="C37" s="1" t="s">
        <v>50</v>
      </c>
      <c r="D37" s="1">
        <v>1.1826070606325927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E10" sqref="E10"/>
    </sheetView>
  </sheetViews>
  <sheetFormatPr defaultColWidth="9" defaultRowHeight="14.5" x14ac:dyDescent="0.35"/>
  <cols>
    <col min="1" max="1" width="12.75" style="1" bestFit="1" customWidth="1"/>
    <col min="2" max="2" width="21.25" style="1" customWidth="1"/>
    <col min="3" max="3" width="21.33203125" style="1" bestFit="1" customWidth="1"/>
    <col min="4" max="4" width="21.33203125" style="1" customWidth="1"/>
    <col min="5" max="5" width="27.08203125" style="1" customWidth="1"/>
    <col min="6" max="6" width="17.58203125" style="1" customWidth="1"/>
    <col min="7" max="7" width="9" style="1"/>
    <col min="8" max="8" width="31.58203125" style="1" bestFit="1" customWidth="1"/>
    <col min="9" max="16384" width="9" style="1"/>
  </cols>
  <sheetData>
    <row r="1" spans="1:9" x14ac:dyDescent="0.35">
      <c r="A1" s="2" t="s">
        <v>30</v>
      </c>
    </row>
    <row r="2" spans="1:9" x14ac:dyDescent="0.35">
      <c r="A2" s="2" t="s">
        <v>51</v>
      </c>
    </row>
    <row r="3" spans="1:9" x14ac:dyDescent="0.35">
      <c r="A3" s="2" t="s">
        <v>21</v>
      </c>
    </row>
    <row r="4" spans="1:9" x14ac:dyDescent="0.35">
      <c r="A4" s="2"/>
    </row>
    <row r="6" spans="1:9" ht="31.5" customHeight="1" x14ac:dyDescent="0.35">
      <c r="A6" s="3"/>
      <c r="B6" s="37" t="s">
        <v>52</v>
      </c>
      <c r="C6" s="38"/>
      <c r="D6" s="39"/>
      <c r="E6" s="32" t="s">
        <v>53</v>
      </c>
      <c r="F6" s="29" t="s">
        <v>17</v>
      </c>
    </row>
    <row r="7" spans="1:9" ht="45" customHeight="1" thickBot="1" x14ac:dyDescent="0.4">
      <c r="A7" s="4" t="s">
        <v>14</v>
      </c>
      <c r="B7" s="8" t="s">
        <v>37</v>
      </c>
      <c r="C7" s="5" t="s">
        <v>38</v>
      </c>
      <c r="D7" s="9" t="s">
        <v>30</v>
      </c>
      <c r="E7" s="9" t="s">
        <v>30</v>
      </c>
      <c r="F7" s="33" t="s">
        <v>18</v>
      </c>
    </row>
    <row r="8" spans="1:9" ht="15" thickTop="1" x14ac:dyDescent="0.35">
      <c r="A8" s="1" t="s">
        <v>0</v>
      </c>
      <c r="B8" s="6">
        <v>819442</v>
      </c>
      <c r="C8" s="15">
        <v>7155</v>
      </c>
      <c r="D8" s="7">
        <f>B8+C8</f>
        <v>826597</v>
      </c>
      <c r="E8" s="7">
        <v>777296.28</v>
      </c>
      <c r="F8" s="7">
        <v>827795</v>
      </c>
      <c r="H8" s="16" t="s">
        <v>31</v>
      </c>
      <c r="I8" s="16">
        <v>3.4305029999999999</v>
      </c>
    </row>
    <row r="9" spans="1:9" x14ac:dyDescent="0.35">
      <c r="A9" s="1" t="s">
        <v>1</v>
      </c>
      <c r="B9" s="6">
        <v>534181</v>
      </c>
      <c r="C9" s="15">
        <v>1851</v>
      </c>
      <c r="D9" s="7">
        <f t="shared" ref="D9:D16" si="0">B9+C9</f>
        <v>536032</v>
      </c>
      <c r="E9" s="7">
        <v>512869.59</v>
      </c>
      <c r="F9" s="7">
        <v>536209</v>
      </c>
    </row>
    <row r="10" spans="1:9" x14ac:dyDescent="0.35">
      <c r="A10" s="1" t="s">
        <v>2</v>
      </c>
      <c r="B10" s="6">
        <v>128806</v>
      </c>
      <c r="C10" s="15">
        <v>928</v>
      </c>
      <c r="D10" s="7">
        <f t="shared" si="0"/>
        <v>129734</v>
      </c>
      <c r="E10" s="7">
        <v>123553.52</v>
      </c>
      <c r="F10" s="7">
        <v>130747</v>
      </c>
    </row>
    <row r="11" spans="1:9" x14ac:dyDescent="0.35">
      <c r="A11" s="1" t="s">
        <v>3</v>
      </c>
      <c r="B11" s="6">
        <v>70304</v>
      </c>
      <c r="C11" s="15">
        <v>1020</v>
      </c>
      <c r="D11" s="7">
        <f t="shared" si="0"/>
        <v>71324</v>
      </c>
      <c r="E11" s="7">
        <v>64818.63</v>
      </c>
      <c r="F11" s="7">
        <v>71146</v>
      </c>
    </row>
    <row r="12" spans="1:9" x14ac:dyDescent="0.35">
      <c r="A12" s="1" t="s">
        <v>4</v>
      </c>
      <c r="B12" s="6">
        <v>500991</v>
      </c>
      <c r="C12" s="15">
        <v>4718</v>
      </c>
      <c r="D12" s="7">
        <f t="shared" si="0"/>
        <v>505709</v>
      </c>
      <c r="E12" s="7">
        <v>468079.25</v>
      </c>
      <c r="F12" s="7">
        <v>505329</v>
      </c>
    </row>
    <row r="13" spans="1:9" x14ac:dyDescent="0.35">
      <c r="A13" s="1" t="s">
        <v>5</v>
      </c>
      <c r="B13" s="6">
        <v>404008</v>
      </c>
      <c r="C13" s="15">
        <v>1594</v>
      </c>
      <c r="D13" s="7">
        <f t="shared" si="0"/>
        <v>405602</v>
      </c>
      <c r="E13" s="7">
        <v>377999.21</v>
      </c>
      <c r="F13" s="7">
        <v>405183</v>
      </c>
    </row>
    <row r="14" spans="1:9" x14ac:dyDescent="0.35">
      <c r="A14" s="1" t="s">
        <v>6</v>
      </c>
      <c r="B14" s="6">
        <v>960729</v>
      </c>
      <c r="C14" s="15">
        <v>7813</v>
      </c>
      <c r="D14" s="7">
        <f t="shared" si="0"/>
        <v>968542</v>
      </c>
      <c r="E14" s="7">
        <v>905631.2</v>
      </c>
      <c r="F14" s="7">
        <v>967863</v>
      </c>
    </row>
    <row r="15" spans="1:9" x14ac:dyDescent="0.35">
      <c r="A15" s="1" t="s">
        <v>7</v>
      </c>
      <c r="B15" s="6">
        <v>198915</v>
      </c>
      <c r="C15" s="15">
        <v>781</v>
      </c>
      <c r="D15" s="7">
        <f t="shared" si="0"/>
        <v>199696</v>
      </c>
      <c r="E15" s="7">
        <v>189857.79</v>
      </c>
      <c r="F15" s="7">
        <v>200569</v>
      </c>
    </row>
    <row r="16" spans="1:9" x14ac:dyDescent="0.35">
      <c r="A16" s="1" t="s">
        <v>8</v>
      </c>
      <c r="B16" s="6">
        <v>249083</v>
      </c>
      <c r="C16" s="15">
        <v>1736</v>
      </c>
      <c r="D16" s="7">
        <f t="shared" si="0"/>
        <v>250819</v>
      </c>
      <c r="E16" s="7">
        <v>236520.54</v>
      </c>
      <c r="F16" s="7">
        <v>250010</v>
      </c>
    </row>
    <row r="17" spans="1:6" x14ac:dyDescent="0.35">
      <c r="A17" s="3" t="s">
        <v>13</v>
      </c>
      <c r="B17" s="10">
        <f t="shared" ref="B17:F17" si="1">SUM(B8:B16)</f>
        <v>3866459</v>
      </c>
      <c r="C17" s="14">
        <f t="shared" si="1"/>
        <v>27596</v>
      </c>
      <c r="D17" s="11">
        <f t="shared" si="1"/>
        <v>3894055</v>
      </c>
      <c r="E17" s="11">
        <f t="shared" si="1"/>
        <v>3656626.01</v>
      </c>
      <c r="F17" s="11">
        <f t="shared" si="1"/>
        <v>3894851</v>
      </c>
    </row>
  </sheetData>
  <mergeCells count="1">
    <mergeCell ref="B6:D6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6"/>
  <sheetViews>
    <sheetView workbookViewId="0">
      <pane ySplit="6" topLeftCell="A7" activePane="bottomLeft" state="frozen"/>
      <selection activeCell="C13" sqref="C13"/>
      <selection pane="bottomLeft" activeCell="L10" sqref="L10"/>
    </sheetView>
  </sheetViews>
  <sheetFormatPr defaultColWidth="9" defaultRowHeight="14.5" x14ac:dyDescent="0.35"/>
  <cols>
    <col min="1" max="1" width="11.83203125" style="1" customWidth="1"/>
    <col min="2" max="2" width="10.83203125" style="1" customWidth="1"/>
    <col min="3" max="3" width="17.58203125" style="1" customWidth="1"/>
    <col min="4" max="4" width="15.33203125" style="1" customWidth="1"/>
    <col min="5" max="5" width="14.33203125" style="1" customWidth="1"/>
    <col min="6" max="6" width="13.83203125" style="1" bestFit="1" customWidth="1"/>
    <col min="7" max="7" width="17.58203125" style="1" customWidth="1"/>
    <col min="8" max="8" width="16.58203125" style="1" customWidth="1"/>
    <col min="9" max="9" width="16.5" style="1" bestFit="1" customWidth="1"/>
    <col min="10" max="10" width="12.08203125" style="1" customWidth="1"/>
    <col min="11" max="11" width="15.1640625" style="1" bestFit="1" customWidth="1"/>
    <col min="12" max="12" width="12" style="1" customWidth="1"/>
    <col min="13" max="13" width="14.75" style="1" customWidth="1"/>
    <col min="14" max="14" width="9" style="1"/>
    <col min="15" max="15" width="31.58203125" style="1" bestFit="1" customWidth="1"/>
    <col min="16" max="16" width="15.08203125" style="1" customWidth="1"/>
    <col min="17" max="17" width="21.33203125" style="1" bestFit="1" customWidth="1"/>
    <col min="18" max="18" width="22.08203125" style="1" bestFit="1" customWidth="1"/>
    <col min="19" max="19" width="28.75" style="1" bestFit="1" customWidth="1"/>
    <col min="20" max="16384" width="9" style="1"/>
  </cols>
  <sheetData>
    <row r="1" spans="1:16" x14ac:dyDescent="0.35">
      <c r="A1" s="2" t="s">
        <v>36</v>
      </c>
    </row>
    <row r="2" spans="1:16" x14ac:dyDescent="0.35">
      <c r="A2" s="2" t="s">
        <v>32</v>
      </c>
    </row>
    <row r="3" spans="1:16" x14ac:dyDescent="0.35">
      <c r="A3" s="2" t="s">
        <v>21</v>
      </c>
    </row>
    <row r="5" spans="1:16" ht="60.75" customHeight="1" x14ac:dyDescent="0.35">
      <c r="A5" s="3"/>
      <c r="B5" s="3"/>
      <c r="C5" s="42" t="s">
        <v>56</v>
      </c>
      <c r="D5" s="39"/>
      <c r="E5" s="40" t="s">
        <v>40</v>
      </c>
      <c r="F5" s="41"/>
      <c r="G5" s="40" t="s">
        <v>54</v>
      </c>
      <c r="H5" s="41"/>
      <c r="I5" s="40" t="s">
        <v>55</v>
      </c>
      <c r="J5" s="41"/>
      <c r="K5" s="40" t="s">
        <v>57</v>
      </c>
      <c r="L5" s="41"/>
      <c r="M5" s="19" t="s">
        <v>42</v>
      </c>
    </row>
    <row r="6" spans="1:16" ht="15" thickBot="1" x14ac:dyDescent="0.4">
      <c r="A6" s="4" t="s">
        <v>15</v>
      </c>
      <c r="B6" s="4" t="s">
        <v>16</v>
      </c>
      <c r="C6" s="8" t="s">
        <v>34</v>
      </c>
      <c r="D6" s="9" t="s">
        <v>35</v>
      </c>
      <c r="E6" s="8" t="s">
        <v>34</v>
      </c>
      <c r="F6" s="9" t="s">
        <v>35</v>
      </c>
      <c r="G6" s="8" t="s">
        <v>34</v>
      </c>
      <c r="H6" s="9" t="s">
        <v>35</v>
      </c>
      <c r="I6" s="8" t="s">
        <v>39</v>
      </c>
      <c r="J6" s="9" t="s">
        <v>30</v>
      </c>
      <c r="K6" s="30" t="s">
        <v>39</v>
      </c>
      <c r="L6" s="31" t="s">
        <v>30</v>
      </c>
      <c r="M6" s="8" t="s">
        <v>41</v>
      </c>
    </row>
    <row r="7" spans="1:16" ht="15" thickTop="1" x14ac:dyDescent="0.35">
      <c r="A7" s="1" t="s">
        <v>0</v>
      </c>
      <c r="B7" s="1" t="s">
        <v>12</v>
      </c>
      <c r="C7" s="6">
        <v>113258</v>
      </c>
      <c r="D7" s="7">
        <f>0*C7</f>
        <v>0</v>
      </c>
      <c r="E7" s="21">
        <v>140827</v>
      </c>
      <c r="F7" s="15">
        <f>0*E7</f>
        <v>0</v>
      </c>
      <c r="G7" s="6">
        <v>143462</v>
      </c>
      <c r="H7" s="7">
        <f>0*G7</f>
        <v>0</v>
      </c>
      <c r="I7" s="6">
        <f>I11-SUM(I8:I10)</f>
        <v>86733.713684844435</v>
      </c>
      <c r="J7" s="7">
        <f>0*I7</f>
        <v>0</v>
      </c>
      <c r="K7" s="21">
        <f>K11-SUM(K8:K10)</f>
        <v>86035.657587368274</v>
      </c>
      <c r="L7" s="22">
        <f>J7*$L$11/$J$11</f>
        <v>0</v>
      </c>
      <c r="M7" s="24">
        <f>K7/E7</f>
        <v>0.61093155138835786</v>
      </c>
      <c r="N7" s="15"/>
      <c r="O7" s="16" t="s">
        <v>31</v>
      </c>
      <c r="P7" s="16">
        <v>3.4305029999999999</v>
      </c>
    </row>
    <row r="8" spans="1:16" x14ac:dyDescent="0.35">
      <c r="B8" s="1" t="s">
        <v>11</v>
      </c>
      <c r="C8" s="6">
        <v>213454</v>
      </c>
      <c r="D8" s="7">
        <f>1*C8</f>
        <v>213454</v>
      </c>
      <c r="E8" s="6">
        <v>213190</v>
      </c>
      <c r="F8" s="15">
        <f>1*E8</f>
        <v>213190</v>
      </c>
      <c r="G8" s="6">
        <v>211144</v>
      </c>
      <c r="H8" s="7">
        <f>1*G8</f>
        <v>211144</v>
      </c>
      <c r="I8" s="6">
        <f>J8/1</f>
        <v>226429</v>
      </c>
      <c r="J8" s="7">
        <v>226429</v>
      </c>
      <c r="K8" s="6">
        <f>L8/1</f>
        <v>226757.1671019856</v>
      </c>
      <c r="L8" s="15">
        <f>J8*$L$11/$J$11</f>
        <v>226757.1671019856</v>
      </c>
      <c r="M8" s="25">
        <f t="shared" ref="M8:M56" si="0">K8/E8</f>
        <v>1.0636388531450143</v>
      </c>
      <c r="N8" s="15"/>
    </row>
    <row r="9" spans="1:16" x14ac:dyDescent="0.35">
      <c r="B9" s="1" t="s">
        <v>10</v>
      </c>
      <c r="C9" s="6">
        <v>187042</v>
      </c>
      <c r="D9" s="7">
        <f>2*C9</f>
        <v>374084</v>
      </c>
      <c r="E9" s="6">
        <v>168962</v>
      </c>
      <c r="F9" s="15">
        <f>2*E9</f>
        <v>337924</v>
      </c>
      <c r="G9" s="6">
        <v>168189</v>
      </c>
      <c r="H9" s="7">
        <f>2*G9</f>
        <v>336378</v>
      </c>
      <c r="I9" s="6">
        <f>J9/2</f>
        <v>194141</v>
      </c>
      <c r="J9" s="7">
        <v>388282</v>
      </c>
      <c r="K9" s="6">
        <f>L9/2</f>
        <v>194422.37159704184</v>
      </c>
      <c r="L9" s="15">
        <f>J9*$L$11/$J$11</f>
        <v>388844.74319408368</v>
      </c>
      <c r="M9" s="25">
        <f t="shared" si="0"/>
        <v>1.1506869686500032</v>
      </c>
      <c r="N9" s="15"/>
    </row>
    <row r="10" spans="1:16" x14ac:dyDescent="0.35">
      <c r="A10" s="12"/>
      <c r="B10" s="12" t="s">
        <v>9</v>
      </c>
      <c r="C10" s="17">
        <v>55315</v>
      </c>
      <c r="D10" s="18">
        <f>C10*$P$7</f>
        <v>189758.273445</v>
      </c>
      <c r="E10" s="17">
        <v>46091</v>
      </c>
      <c r="F10" s="13">
        <f>E10*$P$7</f>
        <v>158115.313773</v>
      </c>
      <c r="G10" s="17">
        <v>46274</v>
      </c>
      <c r="H10" s="18">
        <f>G10*$P$7</f>
        <v>158743.095822</v>
      </c>
      <c r="I10" s="17">
        <f>J10/$P$7</f>
        <v>61765.286315155536</v>
      </c>
      <c r="J10" s="18">
        <v>211886</v>
      </c>
      <c r="K10" s="17">
        <f>L10/$P$7</f>
        <v>61854.803713604299</v>
      </c>
      <c r="L10" s="15">
        <f>J10*$L$11/$J$11</f>
        <v>212193.08970393069</v>
      </c>
      <c r="M10" s="26">
        <f t="shared" si="0"/>
        <v>1.3420147906012951</v>
      </c>
      <c r="N10" s="15"/>
    </row>
    <row r="11" spans="1:16" x14ac:dyDescent="0.35">
      <c r="A11" s="3" t="s">
        <v>22</v>
      </c>
      <c r="B11" s="3"/>
      <c r="C11" s="10">
        <f>SUM(C7:C10)</f>
        <v>569069</v>
      </c>
      <c r="D11" s="11">
        <f>SUM(D7:D10)</f>
        <v>777296.27344499994</v>
      </c>
      <c r="E11" s="10">
        <v>569070</v>
      </c>
      <c r="F11" s="14">
        <f>SUM(F7:F10)</f>
        <v>709229.31377300003</v>
      </c>
      <c r="G11" s="10">
        <f>SUM(G7:G10)</f>
        <v>569069</v>
      </c>
      <c r="H11" s="11">
        <f>SUM(H7:H10)</f>
        <v>706265.09582199994</v>
      </c>
      <c r="I11" s="10">
        <f>C11</f>
        <v>569069</v>
      </c>
      <c r="J11" s="11">
        <f>SUM(J7:J10)</f>
        <v>826597</v>
      </c>
      <c r="K11" s="10">
        <f>E11</f>
        <v>569070</v>
      </c>
      <c r="L11" s="14">
        <v>827795</v>
      </c>
      <c r="M11" s="27">
        <f t="shared" si="0"/>
        <v>1</v>
      </c>
      <c r="N11" s="15"/>
    </row>
    <row r="12" spans="1:16" x14ac:dyDescent="0.35">
      <c r="A12" s="1" t="s">
        <v>1</v>
      </c>
      <c r="B12" s="1" t="s">
        <v>12</v>
      </c>
      <c r="C12" s="6">
        <v>88054</v>
      </c>
      <c r="D12" s="7">
        <f>0*C12</f>
        <v>0</v>
      </c>
      <c r="E12" s="6">
        <v>92670</v>
      </c>
      <c r="F12" s="15">
        <f>0*E12</f>
        <v>0</v>
      </c>
      <c r="G12" s="6">
        <v>92911</v>
      </c>
      <c r="H12" s="7">
        <f>0*G12</f>
        <v>0</v>
      </c>
      <c r="I12" s="6">
        <f>I16-SUM(I13:I15)</f>
        <v>75568.145016634604</v>
      </c>
      <c r="J12" s="7">
        <f>0*I12</f>
        <v>0</v>
      </c>
      <c r="K12" s="6">
        <f>K16-SUM(K13:K15)</f>
        <v>75463.451049983269</v>
      </c>
      <c r="L12" s="15">
        <f>J12*$L$16/$J$16</f>
        <v>0</v>
      </c>
      <c r="M12" s="25">
        <f>K12/E12</f>
        <v>0.81432449606111224</v>
      </c>
      <c r="N12" s="15"/>
    </row>
    <row r="13" spans="1:16" x14ac:dyDescent="0.35">
      <c r="B13" s="1" t="s">
        <v>11</v>
      </c>
      <c r="C13" s="6">
        <v>142602</v>
      </c>
      <c r="D13" s="7">
        <f>1*C13</f>
        <v>142602</v>
      </c>
      <c r="E13" s="6">
        <v>145079</v>
      </c>
      <c r="F13" s="15">
        <f>1*E13</f>
        <v>145079</v>
      </c>
      <c r="G13" s="6">
        <v>145632</v>
      </c>
      <c r="H13" s="7">
        <f>1*G13</f>
        <v>145632</v>
      </c>
      <c r="I13" s="6">
        <f>J13/1</f>
        <v>148046</v>
      </c>
      <c r="J13" s="7">
        <v>148046</v>
      </c>
      <c r="K13" s="6">
        <f>L13/1</f>
        <v>148094.88540609516</v>
      </c>
      <c r="L13" s="15">
        <f>J13*$L$16/$J$16</f>
        <v>148094.88540609516</v>
      </c>
      <c r="M13" s="25">
        <f t="shared" si="0"/>
        <v>1.0207878838846087</v>
      </c>
      <c r="N13" s="15"/>
    </row>
    <row r="14" spans="1:16" x14ac:dyDescent="0.35">
      <c r="B14" s="1" t="s">
        <v>10</v>
      </c>
      <c r="C14" s="6">
        <v>122323</v>
      </c>
      <c r="D14" s="7">
        <f>2*C14</f>
        <v>244646</v>
      </c>
      <c r="E14" s="6">
        <v>117893</v>
      </c>
      <c r="F14" s="15">
        <f>2*E14</f>
        <v>235786</v>
      </c>
      <c r="G14" s="6">
        <v>116594</v>
      </c>
      <c r="H14" s="7">
        <f>2*G14</f>
        <v>233188</v>
      </c>
      <c r="I14" s="6">
        <f>J14/2</f>
        <v>126824</v>
      </c>
      <c r="J14" s="7">
        <v>253648</v>
      </c>
      <c r="K14" s="6">
        <f>L14/2</f>
        <v>126865.87781326487</v>
      </c>
      <c r="L14" s="15">
        <f>J14*$L$16/$J$16</f>
        <v>253731.75562652975</v>
      </c>
      <c r="M14" s="25">
        <f t="shared" si="0"/>
        <v>1.0761103527203895</v>
      </c>
      <c r="N14" s="15"/>
    </row>
    <row r="15" spans="1:16" x14ac:dyDescent="0.35">
      <c r="A15" s="12"/>
      <c r="B15" s="12" t="s">
        <v>9</v>
      </c>
      <c r="C15" s="17">
        <v>36619</v>
      </c>
      <c r="D15" s="18">
        <f>C15*$P$7</f>
        <v>125621.58935699999</v>
      </c>
      <c r="E15" s="17">
        <v>33955</v>
      </c>
      <c r="F15" s="13">
        <f>E15*$P$7</f>
        <v>116482.72936499999</v>
      </c>
      <c r="G15" s="17">
        <v>34461</v>
      </c>
      <c r="H15" s="18">
        <f>G15*$P$7</f>
        <v>118218.563883</v>
      </c>
      <c r="I15" s="17">
        <f>J15/$P$7</f>
        <v>39159.854983365418</v>
      </c>
      <c r="J15" s="18">
        <v>134338</v>
      </c>
      <c r="K15" s="17">
        <f>L15/$P$7</f>
        <v>39172.785730656724</v>
      </c>
      <c r="L15" s="15">
        <f>J15*$L$16/$J$16</f>
        <v>134382.35896737507</v>
      </c>
      <c r="M15" s="26">
        <f t="shared" si="0"/>
        <v>1.1536676698765049</v>
      </c>
      <c r="N15" s="15"/>
    </row>
    <row r="16" spans="1:16" x14ac:dyDescent="0.35">
      <c r="A16" s="3" t="s">
        <v>23</v>
      </c>
      <c r="B16" s="3"/>
      <c r="C16" s="10">
        <f>SUM(C12:C15)</f>
        <v>389598</v>
      </c>
      <c r="D16" s="11">
        <f>SUM(D12:D15)</f>
        <v>512869.58935699996</v>
      </c>
      <c r="E16" s="10">
        <v>389597</v>
      </c>
      <c r="F16" s="14">
        <f>SUM(F12:F15)</f>
        <v>497347.72936499998</v>
      </c>
      <c r="G16" s="10">
        <f>SUM(G12:G15)</f>
        <v>389598</v>
      </c>
      <c r="H16" s="11">
        <f>SUM(H12:H15)</f>
        <v>497038.563883</v>
      </c>
      <c r="I16" s="10">
        <f>C16</f>
        <v>389598</v>
      </c>
      <c r="J16" s="11">
        <f>SUM(J12:J15)</f>
        <v>536032</v>
      </c>
      <c r="K16" s="10">
        <f>E16</f>
        <v>389597</v>
      </c>
      <c r="L16" s="14">
        <v>536209</v>
      </c>
      <c r="M16" s="27">
        <f t="shared" si="0"/>
        <v>1</v>
      </c>
      <c r="N16" s="15"/>
    </row>
    <row r="17" spans="1:15" x14ac:dyDescent="0.35">
      <c r="A17" s="1" t="s">
        <v>2</v>
      </c>
      <c r="B17" s="1" t="s">
        <v>12</v>
      </c>
      <c r="C17" s="6">
        <v>26688</v>
      </c>
      <c r="D17" s="7">
        <f>0*C17</f>
        <v>0</v>
      </c>
      <c r="E17" s="6">
        <v>27347</v>
      </c>
      <c r="F17" s="15">
        <f>0*E17</f>
        <v>0</v>
      </c>
      <c r="G17" s="6">
        <v>27724</v>
      </c>
      <c r="H17" s="7">
        <f>0*G17</f>
        <v>0</v>
      </c>
      <c r="I17" s="6">
        <f>I21-SUM(I18:I20)</f>
        <v>23050.232510072135</v>
      </c>
      <c r="J17" s="7">
        <f>0*I17</f>
        <v>0</v>
      </c>
      <c r="K17" s="6">
        <f>K21-SUM(K18:K20)</f>
        <v>22411.547874839292</v>
      </c>
      <c r="L17" s="15">
        <f>J17*$L$21/$J$21</f>
        <v>0</v>
      </c>
      <c r="M17" s="25">
        <f>K17/E17</f>
        <v>0.81952491588983412</v>
      </c>
      <c r="N17" s="15"/>
    </row>
    <row r="18" spans="1:15" x14ac:dyDescent="0.35">
      <c r="B18" s="1" t="s">
        <v>11</v>
      </c>
      <c r="C18" s="6">
        <v>41397</v>
      </c>
      <c r="D18" s="7">
        <f>1*C18</f>
        <v>41397</v>
      </c>
      <c r="E18" s="6">
        <v>41727</v>
      </c>
      <c r="F18" s="15">
        <f>1*E18</f>
        <v>41727</v>
      </c>
      <c r="G18" s="6">
        <v>41600</v>
      </c>
      <c r="H18" s="7">
        <f>1*G18</f>
        <v>41600</v>
      </c>
      <c r="I18" s="6">
        <f>J18/1</f>
        <v>43335</v>
      </c>
      <c r="J18" s="7">
        <v>43335</v>
      </c>
      <c r="K18" s="6">
        <f>L18/1</f>
        <v>43673.372015046174</v>
      </c>
      <c r="L18" s="15">
        <f>J18*$L$21/$J$21</f>
        <v>43673.372015046174</v>
      </c>
      <c r="M18" s="25">
        <f t="shared" si="0"/>
        <v>1.0466453858424083</v>
      </c>
      <c r="N18" s="15"/>
    </row>
    <row r="19" spans="1:15" x14ac:dyDescent="0.35">
      <c r="B19" s="1" t="s">
        <v>10</v>
      </c>
      <c r="C19" s="6">
        <v>30725</v>
      </c>
      <c r="D19" s="7">
        <f>2*C19</f>
        <v>61450</v>
      </c>
      <c r="E19" s="6">
        <v>30126</v>
      </c>
      <c r="F19" s="15">
        <f>2*E19</f>
        <v>60252</v>
      </c>
      <c r="G19" s="6">
        <v>29864</v>
      </c>
      <c r="H19" s="7">
        <f>2*G19</f>
        <v>59728</v>
      </c>
      <c r="I19" s="6">
        <f>J19/2</f>
        <v>31835.5</v>
      </c>
      <c r="J19" s="7">
        <v>63671</v>
      </c>
      <c r="K19" s="6">
        <f>L19/2</f>
        <v>32084.080645782909</v>
      </c>
      <c r="L19" s="15">
        <f>J19*$L$21/$J$21</f>
        <v>64168.161291565819</v>
      </c>
      <c r="M19" s="25">
        <f t="shared" si="0"/>
        <v>1.0649963701049894</v>
      </c>
      <c r="N19" s="15"/>
    </row>
    <row r="20" spans="1:15" x14ac:dyDescent="0.35">
      <c r="A20" s="12"/>
      <c r="B20" s="12" t="s">
        <v>9</v>
      </c>
      <c r="C20" s="17">
        <v>6036</v>
      </c>
      <c r="D20" s="18">
        <f>C20*$P$7</f>
        <v>20706.516108</v>
      </c>
      <c r="E20" s="17">
        <v>5646</v>
      </c>
      <c r="F20" s="13">
        <f>E20*$P$7</f>
        <v>19368.619938</v>
      </c>
      <c r="G20" s="17">
        <v>5658</v>
      </c>
      <c r="H20" s="18">
        <f>G20*$P$7</f>
        <v>19409.785973999999</v>
      </c>
      <c r="I20" s="17">
        <f>J20/$P$7</f>
        <v>6625.2674899278618</v>
      </c>
      <c r="J20" s="18">
        <v>22728</v>
      </c>
      <c r="K20" s="17">
        <f>L20/$P$7</f>
        <v>6676.9994643316186</v>
      </c>
      <c r="L20" s="15">
        <f>J20*$L$21/$J$21</f>
        <v>22905.466693388011</v>
      </c>
      <c r="M20" s="26">
        <f t="shared" si="0"/>
        <v>1.1826070606325927</v>
      </c>
      <c r="N20" s="15"/>
    </row>
    <row r="21" spans="1:15" x14ac:dyDescent="0.35">
      <c r="A21" s="3" t="s">
        <v>24</v>
      </c>
      <c r="B21" s="3"/>
      <c r="C21" s="10">
        <f>SUM(C17:C20)</f>
        <v>104846</v>
      </c>
      <c r="D21" s="11">
        <f>SUM(D17:D20)</f>
        <v>123553.516108</v>
      </c>
      <c r="E21" s="10">
        <v>104846</v>
      </c>
      <c r="F21" s="14">
        <f>SUM(F17:F20)</f>
        <v>121347.619938</v>
      </c>
      <c r="G21" s="10">
        <f>SUM(G17:G20)</f>
        <v>104846</v>
      </c>
      <c r="H21" s="11">
        <f>SUM(H17:H20)</f>
        <v>120737.785974</v>
      </c>
      <c r="I21" s="10">
        <f>C21</f>
        <v>104846</v>
      </c>
      <c r="J21" s="11">
        <f>SUM(J17:J20)</f>
        <v>129734</v>
      </c>
      <c r="K21" s="10">
        <f>E21</f>
        <v>104846</v>
      </c>
      <c r="L21" s="14">
        <v>130747</v>
      </c>
      <c r="M21" s="27">
        <f t="shared" si="0"/>
        <v>1</v>
      </c>
      <c r="N21" s="15"/>
      <c r="O21" s="15"/>
    </row>
    <row r="22" spans="1:15" x14ac:dyDescent="0.35">
      <c r="A22" s="1" t="s">
        <v>3</v>
      </c>
      <c r="B22" s="1" t="s">
        <v>12</v>
      </c>
      <c r="C22" s="6">
        <v>12334</v>
      </c>
      <c r="D22" s="7">
        <f>0*C22</f>
        <v>0</v>
      </c>
      <c r="E22" s="6">
        <v>12572</v>
      </c>
      <c r="F22" s="15">
        <f>0*E22</f>
        <v>0</v>
      </c>
      <c r="G22" s="6">
        <v>12761</v>
      </c>
      <c r="H22" s="7">
        <f>0*G22</f>
        <v>0</v>
      </c>
      <c r="I22" s="6">
        <f>I26-SUM(I23:I25)</f>
        <v>8828.9756865101081</v>
      </c>
      <c r="J22" s="7">
        <f>0*I22</f>
        <v>0</v>
      </c>
      <c r="K22" s="6">
        <f>K26-SUM(K23:K25)</f>
        <v>8929.3384581970749</v>
      </c>
      <c r="L22" s="15">
        <f>J22*$L$26/$J$26</f>
        <v>0</v>
      </c>
      <c r="M22" s="25">
        <f>K22/E22</f>
        <v>0.71025600208376349</v>
      </c>
      <c r="N22" s="15"/>
    </row>
    <row r="23" spans="1:15" x14ac:dyDescent="0.35">
      <c r="B23" s="1" t="s">
        <v>11</v>
      </c>
      <c r="C23" s="6">
        <v>15947</v>
      </c>
      <c r="D23" s="7">
        <f>1*C23</f>
        <v>15947</v>
      </c>
      <c r="E23" s="6">
        <v>16470</v>
      </c>
      <c r="F23" s="15">
        <f>1*E23</f>
        <v>16470</v>
      </c>
      <c r="G23" s="6">
        <v>16310</v>
      </c>
      <c r="H23" s="7">
        <f>1*G23</f>
        <v>16310</v>
      </c>
      <c r="I23" s="6">
        <f>J23/1</f>
        <v>17614</v>
      </c>
      <c r="J23" s="7">
        <v>17614</v>
      </c>
      <c r="K23" s="6">
        <f>L23/1</f>
        <v>17570.041556839213</v>
      </c>
      <c r="L23" s="15">
        <f>J23*$L$26/$J$26</f>
        <v>17570.041556839213</v>
      </c>
      <c r="M23" s="25">
        <f t="shared" si="0"/>
        <v>1.0667906227589079</v>
      </c>
      <c r="N23" s="15"/>
    </row>
    <row r="24" spans="1:15" x14ac:dyDescent="0.35">
      <c r="B24" s="1" t="s">
        <v>10</v>
      </c>
      <c r="C24" s="6">
        <v>15628</v>
      </c>
      <c r="D24" s="7">
        <f>2*C24</f>
        <v>31256</v>
      </c>
      <c r="E24" s="6">
        <v>15313</v>
      </c>
      <c r="F24" s="15">
        <f>2*E24</f>
        <v>30626</v>
      </c>
      <c r="G24" s="6">
        <v>15169</v>
      </c>
      <c r="H24" s="7">
        <f>2*G24</f>
        <v>30338</v>
      </c>
      <c r="I24" s="6">
        <f>J24/2</f>
        <v>16653.5</v>
      </c>
      <c r="J24" s="7">
        <v>33307</v>
      </c>
      <c r="K24" s="6">
        <f>L24/2</f>
        <v>16611.938632157478</v>
      </c>
      <c r="L24" s="15">
        <f>J24*$L$26/$J$26</f>
        <v>33223.877264314957</v>
      </c>
      <c r="M24" s="25">
        <f t="shared" si="0"/>
        <v>1.0848258755408788</v>
      </c>
      <c r="N24" s="15"/>
    </row>
    <row r="25" spans="1:15" x14ac:dyDescent="0.35">
      <c r="A25" s="12"/>
      <c r="B25" s="12" t="s">
        <v>9</v>
      </c>
      <c r="C25" s="17">
        <v>5135</v>
      </c>
      <c r="D25" s="18">
        <f>C25*$P$7</f>
        <v>17615.632904999999</v>
      </c>
      <c r="E25" s="17">
        <v>4689</v>
      </c>
      <c r="F25" s="13">
        <f>E25*$P$7</f>
        <v>16085.628567</v>
      </c>
      <c r="G25" s="17">
        <v>4804</v>
      </c>
      <c r="H25" s="18">
        <f>G25*$P$7</f>
        <v>16480.136412</v>
      </c>
      <c r="I25" s="17">
        <f>J25/$P$7</f>
        <v>5947.5243134898883</v>
      </c>
      <c r="J25" s="18">
        <v>20403</v>
      </c>
      <c r="K25" s="17">
        <f>L25/$P$7</f>
        <v>5932.6813528062303</v>
      </c>
      <c r="L25" s="15">
        <f>J25*$L$26/$J$26</f>
        <v>20352.08117884583</v>
      </c>
      <c r="M25" s="26">
        <f t="shared" si="0"/>
        <v>1.2652338137782535</v>
      </c>
      <c r="N25" s="15"/>
    </row>
    <row r="26" spans="1:15" x14ac:dyDescent="0.35">
      <c r="A26" s="3" t="s">
        <v>25</v>
      </c>
      <c r="B26" s="3"/>
      <c r="C26" s="10">
        <f>SUM(C22:C25)</f>
        <v>49044</v>
      </c>
      <c r="D26" s="11">
        <f>SUM(D22:D25)</f>
        <v>64818.632904999999</v>
      </c>
      <c r="E26" s="10">
        <v>49044</v>
      </c>
      <c r="F26" s="14">
        <f>SUM(F22:F25)</f>
        <v>63181.628567</v>
      </c>
      <c r="G26" s="10">
        <f>SUM(G22:G25)</f>
        <v>49044</v>
      </c>
      <c r="H26" s="11">
        <f>SUM(H22:H25)</f>
        <v>63128.136412</v>
      </c>
      <c r="I26" s="10">
        <f>C26</f>
        <v>49044</v>
      </c>
      <c r="J26" s="11">
        <f>SUM(J22:J25)</f>
        <v>71324</v>
      </c>
      <c r="K26" s="10">
        <f>E26</f>
        <v>49044</v>
      </c>
      <c r="L26" s="14">
        <v>71146</v>
      </c>
      <c r="M26" s="27">
        <f t="shared" si="0"/>
        <v>1</v>
      </c>
      <c r="N26" s="15"/>
    </row>
    <row r="27" spans="1:15" x14ac:dyDescent="0.35">
      <c r="A27" s="1" t="s">
        <v>4</v>
      </c>
      <c r="B27" s="1" t="s">
        <v>12</v>
      </c>
      <c r="C27" s="6">
        <v>78264</v>
      </c>
      <c r="D27" s="7">
        <f>0*C27</f>
        <v>0</v>
      </c>
      <c r="E27" s="6">
        <v>82119</v>
      </c>
      <c r="F27" s="15">
        <f>0*E27</f>
        <v>0</v>
      </c>
      <c r="G27" s="6">
        <v>81411</v>
      </c>
      <c r="H27" s="7">
        <f>0*G27</f>
        <v>0</v>
      </c>
      <c r="I27" s="6">
        <f>I31-SUM(I28:I30)</f>
        <v>59260.339867069037</v>
      </c>
      <c r="J27" s="7">
        <f>0*I27</f>
        <v>0</v>
      </c>
      <c r="K27" s="6">
        <f>K31-SUM(K28:K30)</f>
        <v>59486.398252129438</v>
      </c>
      <c r="L27" s="15">
        <f>J27*$L$31/$J$31</f>
        <v>0</v>
      </c>
      <c r="M27" s="25">
        <f>K27/E27</f>
        <v>0.7243926284066956</v>
      </c>
      <c r="N27" s="15"/>
    </row>
    <row r="28" spans="1:15" x14ac:dyDescent="0.35">
      <c r="B28" s="1" t="s">
        <v>11</v>
      </c>
      <c r="C28" s="6">
        <v>138821</v>
      </c>
      <c r="D28" s="7">
        <f>1*C28</f>
        <v>138821</v>
      </c>
      <c r="E28" s="6">
        <v>139605</v>
      </c>
      <c r="F28" s="15">
        <f>1*E28</f>
        <v>139605</v>
      </c>
      <c r="G28" s="6">
        <v>140358</v>
      </c>
      <c r="H28" s="7">
        <f>1*G28</f>
        <v>140358</v>
      </c>
      <c r="I28" s="6">
        <f>J28/1</f>
        <v>147392</v>
      </c>
      <c r="J28" s="7">
        <v>147392</v>
      </c>
      <c r="K28" s="6">
        <f>L28/1</f>
        <v>147281.24666161765</v>
      </c>
      <c r="L28" s="15">
        <f>J28*$L$31/$J$31</f>
        <v>147281.24666161765</v>
      </c>
      <c r="M28" s="25">
        <f t="shared" si="0"/>
        <v>1.0549854708758115</v>
      </c>
      <c r="N28" s="15"/>
    </row>
    <row r="29" spans="1:15" x14ac:dyDescent="0.35">
      <c r="B29" s="1" t="s">
        <v>10</v>
      </c>
      <c r="C29" s="6">
        <v>109609</v>
      </c>
      <c r="D29" s="7">
        <f>2*C29</f>
        <v>219218</v>
      </c>
      <c r="E29" s="6">
        <v>106022</v>
      </c>
      <c r="F29" s="15">
        <f>2*E29</f>
        <v>212044</v>
      </c>
      <c r="G29" s="6">
        <v>105837</v>
      </c>
      <c r="H29" s="7">
        <f>2*G29</f>
        <v>211674</v>
      </c>
      <c r="I29" s="6">
        <f>J29/2</f>
        <v>114314</v>
      </c>
      <c r="J29" s="7">
        <v>228628</v>
      </c>
      <c r="K29" s="6">
        <f>L29/2</f>
        <v>114228.10214174555</v>
      </c>
      <c r="L29" s="15">
        <f>J29*$L$31/$J$31</f>
        <v>228456.2042834911</v>
      </c>
      <c r="M29" s="25">
        <f t="shared" si="0"/>
        <v>1.077399993791341</v>
      </c>
      <c r="N29" s="15"/>
    </row>
    <row r="30" spans="1:15" x14ac:dyDescent="0.35">
      <c r="A30" s="12"/>
      <c r="B30" s="12" t="s">
        <v>9</v>
      </c>
      <c r="C30" s="17">
        <v>32077</v>
      </c>
      <c r="D30" s="18">
        <f>C30*$P$7</f>
        <v>110040.244731</v>
      </c>
      <c r="E30" s="17">
        <v>31026</v>
      </c>
      <c r="F30" s="13">
        <f>E30*$P$7</f>
        <v>106434.78607799999</v>
      </c>
      <c r="G30" s="17">
        <v>31165</v>
      </c>
      <c r="H30" s="18">
        <f>G30*$P$7</f>
        <v>106911.62599499999</v>
      </c>
      <c r="I30" s="17">
        <f>J30/$P$7</f>
        <v>37804.660132930941</v>
      </c>
      <c r="J30" s="18">
        <v>129689</v>
      </c>
      <c r="K30" s="17">
        <f>L30/$P$7</f>
        <v>37776.252944507338</v>
      </c>
      <c r="L30" s="15">
        <f>J30*$L$31/$J$31</f>
        <v>129591.54905489125</v>
      </c>
      <c r="M30" s="26">
        <f t="shared" si="0"/>
        <v>1.2175676189166291</v>
      </c>
      <c r="N30" s="15"/>
    </row>
    <row r="31" spans="1:15" x14ac:dyDescent="0.35">
      <c r="A31" s="3" t="s">
        <v>33</v>
      </c>
      <c r="B31" s="3"/>
      <c r="C31" s="10">
        <f>SUM(C27:C30)</f>
        <v>358771</v>
      </c>
      <c r="D31" s="11">
        <f>SUM(D27:D30)</f>
        <v>468079.24473099998</v>
      </c>
      <c r="E31" s="10">
        <v>358772</v>
      </c>
      <c r="F31" s="14">
        <f>SUM(F27:F30)</f>
        <v>458083.78607799998</v>
      </c>
      <c r="G31" s="10">
        <f>SUM(G27:G30)</f>
        <v>358771</v>
      </c>
      <c r="H31" s="11">
        <f>SUM(H27:H30)</f>
        <v>458943.62599500001</v>
      </c>
      <c r="I31" s="10">
        <f>C31</f>
        <v>358771</v>
      </c>
      <c r="J31" s="11">
        <f>SUM(J27:J30)</f>
        <v>505709</v>
      </c>
      <c r="K31" s="10">
        <f>E31</f>
        <v>358772</v>
      </c>
      <c r="L31" s="14">
        <v>505329</v>
      </c>
      <c r="M31" s="27">
        <f t="shared" si="0"/>
        <v>1</v>
      </c>
      <c r="N31" s="15"/>
    </row>
    <row r="32" spans="1:15" x14ac:dyDescent="0.35">
      <c r="A32" s="1" t="s">
        <v>5</v>
      </c>
      <c r="B32" s="1" t="s">
        <v>12</v>
      </c>
      <c r="C32" s="6">
        <v>48552</v>
      </c>
      <c r="D32" s="7">
        <f>0*C32</f>
        <v>0</v>
      </c>
      <c r="E32" s="6">
        <v>50750</v>
      </c>
      <c r="F32" s="15">
        <f>0*E32</f>
        <v>0</v>
      </c>
      <c r="G32" s="6">
        <v>50939</v>
      </c>
      <c r="H32" s="7">
        <f>0*G32</f>
        <v>0</v>
      </c>
      <c r="I32" s="6">
        <f>I36-SUM(I33:I35)</f>
        <v>35819.133165019826</v>
      </c>
      <c r="J32" s="7">
        <f>0*I32</f>
        <v>0</v>
      </c>
      <c r="K32" s="6">
        <f>K36-SUM(K33:K35)</f>
        <v>36055.571486832458</v>
      </c>
      <c r="L32" s="15">
        <f>J32*$L$36/$J$36</f>
        <v>0</v>
      </c>
      <c r="M32" s="25">
        <f>K32/E32</f>
        <v>0.71045461057797943</v>
      </c>
      <c r="N32" s="15"/>
    </row>
    <row r="33" spans="1:14" x14ac:dyDescent="0.35">
      <c r="B33" s="1" t="s">
        <v>11</v>
      </c>
      <c r="C33" s="6">
        <v>92435</v>
      </c>
      <c r="D33" s="7">
        <f>1*C33</f>
        <v>92435</v>
      </c>
      <c r="E33" s="6">
        <v>95393</v>
      </c>
      <c r="F33" s="15">
        <f>1*E33</f>
        <v>95393</v>
      </c>
      <c r="G33" s="6">
        <v>94041</v>
      </c>
      <c r="H33" s="7">
        <f>1*G33</f>
        <v>94041</v>
      </c>
      <c r="I33" s="6">
        <f>J33/1</f>
        <v>97044</v>
      </c>
      <c r="J33" s="7">
        <v>97044</v>
      </c>
      <c r="K33" s="6">
        <f>L33/1</f>
        <v>96943.750405569997</v>
      </c>
      <c r="L33" s="15">
        <f>J33*$L$36/$J$36</f>
        <v>96943.750405569997</v>
      </c>
      <c r="M33" s="25">
        <f t="shared" si="0"/>
        <v>1.0162564381618149</v>
      </c>
      <c r="N33" s="15"/>
    </row>
    <row r="34" spans="1:14" x14ac:dyDescent="0.35">
      <c r="B34" s="1" t="s">
        <v>10</v>
      </c>
      <c r="C34" s="6">
        <v>90081</v>
      </c>
      <c r="D34" s="7">
        <f>2*C34</f>
        <v>180162</v>
      </c>
      <c r="E34" s="6">
        <v>86422</v>
      </c>
      <c r="F34" s="15">
        <f>2*E34</f>
        <v>172844</v>
      </c>
      <c r="G34" s="6">
        <v>87327</v>
      </c>
      <c r="H34" s="7">
        <f>2*G34</f>
        <v>174654</v>
      </c>
      <c r="I34" s="6">
        <f>J34/2</f>
        <v>93489</v>
      </c>
      <c r="J34" s="7">
        <v>186978</v>
      </c>
      <c r="K34" s="6">
        <f>L34/2</f>
        <v>93392.422835686215</v>
      </c>
      <c r="L34" s="15">
        <f>J34*$L$36/$J$36</f>
        <v>186784.84567137243</v>
      </c>
      <c r="M34" s="25">
        <f t="shared" si="0"/>
        <v>1.080655652908822</v>
      </c>
      <c r="N34" s="15"/>
    </row>
    <row r="35" spans="1:14" x14ac:dyDescent="0.35">
      <c r="A35" s="12"/>
      <c r="B35" s="12" t="s">
        <v>9</v>
      </c>
      <c r="C35" s="17">
        <v>30725</v>
      </c>
      <c r="D35" s="18">
        <f>C35*$P$7</f>
        <v>105402.204675</v>
      </c>
      <c r="E35" s="17">
        <v>29231</v>
      </c>
      <c r="F35" s="13">
        <f>E35*$P$7</f>
        <v>100277.033193</v>
      </c>
      <c r="G35" s="17">
        <v>29486</v>
      </c>
      <c r="H35" s="18">
        <f>G35*$P$7</f>
        <v>101151.811458</v>
      </c>
      <c r="I35" s="17">
        <f>J35/$P$7</f>
        <v>35440.866834980181</v>
      </c>
      <c r="J35" s="18">
        <v>121580</v>
      </c>
      <c r="K35" s="17">
        <f>L35/$P$7</f>
        <v>35404.255271911316</v>
      </c>
      <c r="L35" s="15">
        <f>J35*$L$36/$J$36</f>
        <v>121454.40392305757</v>
      </c>
      <c r="M35" s="26">
        <f t="shared" si="0"/>
        <v>1.2111886446550346</v>
      </c>
      <c r="N35" s="15"/>
    </row>
    <row r="36" spans="1:14" x14ac:dyDescent="0.35">
      <c r="A36" s="3" t="s">
        <v>26</v>
      </c>
      <c r="B36" s="3"/>
      <c r="C36" s="10">
        <f>SUM(C32:C35)</f>
        <v>261793</v>
      </c>
      <c r="D36" s="11">
        <f>SUM(D32:D35)</f>
        <v>377999.20467499999</v>
      </c>
      <c r="E36" s="10">
        <v>261796</v>
      </c>
      <c r="F36" s="14">
        <f>SUM(F32:F35)</f>
        <v>368514.03319300001</v>
      </c>
      <c r="G36" s="10">
        <f>SUM(G32:G35)</f>
        <v>261793</v>
      </c>
      <c r="H36" s="11">
        <f>SUM(H32:H35)</f>
        <v>369846.81145799998</v>
      </c>
      <c r="I36" s="10">
        <f>C36</f>
        <v>261793</v>
      </c>
      <c r="J36" s="11">
        <f>SUM(J32:J35)</f>
        <v>405602</v>
      </c>
      <c r="K36" s="10">
        <f>E36</f>
        <v>261796</v>
      </c>
      <c r="L36" s="14">
        <v>405183</v>
      </c>
      <c r="M36" s="27">
        <f t="shared" si="0"/>
        <v>1</v>
      </c>
      <c r="N36" s="15"/>
    </row>
    <row r="37" spans="1:14" x14ac:dyDescent="0.35">
      <c r="A37" s="1" t="s">
        <v>6</v>
      </c>
      <c r="B37" s="1" t="s">
        <v>12</v>
      </c>
      <c r="C37" s="6">
        <v>108266</v>
      </c>
      <c r="D37" s="7">
        <f>0*C37</f>
        <v>0</v>
      </c>
      <c r="E37" s="6">
        <v>118875</v>
      </c>
      <c r="F37" s="15">
        <f>0*E37</f>
        <v>0</v>
      </c>
      <c r="G37" s="6">
        <v>118258</v>
      </c>
      <c r="H37" s="7">
        <f>0*G37</f>
        <v>0</v>
      </c>
      <c r="I37" s="6">
        <f>I41-SUM(I38:I40)</f>
        <v>77161.554665744305</v>
      </c>
      <c r="J37" s="7">
        <f>0*I37</f>
        <v>0</v>
      </c>
      <c r="K37" s="6">
        <f>K41-SUM(K38:K40)</f>
        <v>77547.441707691876</v>
      </c>
      <c r="L37" s="15">
        <f>J37*$L$41/$J$41</f>
        <v>0</v>
      </c>
      <c r="M37" s="25">
        <f>K37/E37</f>
        <v>0.65234440973873298</v>
      </c>
      <c r="N37" s="15"/>
    </row>
    <row r="38" spans="1:14" x14ac:dyDescent="0.35">
      <c r="B38" s="1" t="s">
        <v>11</v>
      </c>
      <c r="C38" s="6">
        <v>238446</v>
      </c>
      <c r="D38" s="7">
        <f>1*C38</f>
        <v>238446</v>
      </c>
      <c r="E38" s="6">
        <v>240595</v>
      </c>
      <c r="F38" s="15">
        <f>1*E38</f>
        <v>240595</v>
      </c>
      <c r="G38" s="6">
        <v>241135</v>
      </c>
      <c r="H38" s="7">
        <f>1*G38</f>
        <v>241135</v>
      </c>
      <c r="I38" s="6">
        <f>J38/1</f>
        <v>252019</v>
      </c>
      <c r="J38" s="7">
        <v>252019</v>
      </c>
      <c r="K38" s="6">
        <f>L38/1</f>
        <v>251842.32113527344</v>
      </c>
      <c r="L38" s="15">
        <f>J38*$L$41/$J$41</f>
        <v>251842.32113527344</v>
      </c>
      <c r="M38" s="25">
        <f t="shared" si="0"/>
        <v>1.0467479421237909</v>
      </c>
      <c r="N38" s="15"/>
    </row>
    <row r="39" spans="1:14" x14ac:dyDescent="0.35">
      <c r="B39" s="1" t="s">
        <v>10</v>
      </c>
      <c r="C39" s="6">
        <v>214043</v>
      </c>
      <c r="D39" s="7">
        <f>2*C39</f>
        <v>428086</v>
      </c>
      <c r="E39" s="6">
        <v>204894</v>
      </c>
      <c r="F39" s="15">
        <f>2*E39</f>
        <v>409788</v>
      </c>
      <c r="G39" s="6">
        <v>205440</v>
      </c>
      <c r="H39" s="7">
        <f>2*G39</f>
        <v>410880</v>
      </c>
      <c r="I39" s="6">
        <f>J39/2</f>
        <v>221595.5</v>
      </c>
      <c r="J39" s="7">
        <v>443191</v>
      </c>
      <c r="K39" s="6">
        <f>L39/2</f>
        <v>221440.14964400098</v>
      </c>
      <c r="L39" s="15">
        <f>J39*$L$41/$J$41</f>
        <v>442880.29928800196</v>
      </c>
      <c r="M39" s="25">
        <f t="shared" si="0"/>
        <v>1.0807546811717326</v>
      </c>
      <c r="N39" s="15"/>
    </row>
    <row r="40" spans="1:14" x14ac:dyDescent="0.35">
      <c r="A40" s="12"/>
      <c r="B40" s="12" t="s">
        <v>9</v>
      </c>
      <c r="C40" s="17">
        <v>69698</v>
      </c>
      <c r="D40" s="18">
        <f>C40*$P$7</f>
        <v>239099.19809399999</v>
      </c>
      <c r="E40" s="17">
        <v>66087</v>
      </c>
      <c r="F40" s="13">
        <f>E40*$P$7</f>
        <v>226711.65176099999</v>
      </c>
      <c r="G40" s="17">
        <v>65620</v>
      </c>
      <c r="H40" s="18">
        <f>G40*$P$7</f>
        <v>225109.60686</v>
      </c>
      <c r="I40" s="17">
        <f>J40/$P$7</f>
        <v>79676.945334255652</v>
      </c>
      <c r="J40" s="18">
        <v>273332</v>
      </c>
      <c r="K40" s="17">
        <f>L40/$P$7</f>
        <v>79621.087513033694</v>
      </c>
      <c r="L40" s="15">
        <f>J40*$L$41/$J$41</f>
        <v>273140.3795767246</v>
      </c>
      <c r="M40" s="26">
        <f t="shared" si="0"/>
        <v>1.2047919789524975</v>
      </c>
      <c r="N40" s="15"/>
    </row>
    <row r="41" spans="1:14" x14ac:dyDescent="0.35">
      <c r="A41" s="3" t="s">
        <v>27</v>
      </c>
      <c r="B41" s="3"/>
      <c r="C41" s="10">
        <f>SUM(C37:C40)</f>
        <v>630453</v>
      </c>
      <c r="D41" s="11">
        <f>SUM(D37:D40)</f>
        <v>905631.19809399999</v>
      </c>
      <c r="E41" s="10">
        <v>630451</v>
      </c>
      <c r="F41" s="14">
        <f>SUM(F37:F40)</f>
        <v>877094.65176100004</v>
      </c>
      <c r="G41" s="10">
        <f>SUM(G37:G40)</f>
        <v>630453</v>
      </c>
      <c r="H41" s="11">
        <f>SUM(H37:H40)</f>
        <v>877124.60685999994</v>
      </c>
      <c r="I41" s="10">
        <f>C41</f>
        <v>630453</v>
      </c>
      <c r="J41" s="11">
        <f>SUM(J37:J40)</f>
        <v>968542</v>
      </c>
      <c r="K41" s="10">
        <f>E41</f>
        <v>630451</v>
      </c>
      <c r="L41" s="14">
        <v>967863</v>
      </c>
      <c r="M41" s="27">
        <f t="shared" si="0"/>
        <v>1</v>
      </c>
      <c r="N41" s="15"/>
    </row>
    <row r="42" spans="1:14" x14ac:dyDescent="0.35">
      <c r="A42" s="1" t="s">
        <v>7</v>
      </c>
      <c r="B42" s="1" t="s">
        <v>12</v>
      </c>
      <c r="C42" s="6">
        <v>36026</v>
      </c>
      <c r="D42" s="7">
        <f>0*C42</f>
        <v>0</v>
      </c>
      <c r="E42" s="6">
        <v>37665</v>
      </c>
      <c r="F42" s="15">
        <f>0*E42</f>
        <v>0</v>
      </c>
      <c r="G42" s="6">
        <v>38072</v>
      </c>
      <c r="H42" s="7">
        <f>0*G42</f>
        <v>0</v>
      </c>
      <c r="I42" s="6">
        <f>I46-SUM(I43:I45)</f>
        <v>30350.092497222708</v>
      </c>
      <c r="J42" s="7">
        <f>0*I42</f>
        <v>0</v>
      </c>
      <c r="K42" s="6">
        <f>K46-SUM(K43:K45)</f>
        <v>29838.601704968867</v>
      </c>
      <c r="L42" s="15">
        <f>J42*$L$46/$J$46</f>
        <v>0</v>
      </c>
      <c r="M42" s="25">
        <f>K42/E42</f>
        <v>0.79221032005758307</v>
      </c>
      <c r="N42" s="15"/>
    </row>
    <row r="43" spans="1:14" x14ac:dyDescent="0.35">
      <c r="B43" s="1" t="s">
        <v>11</v>
      </c>
      <c r="C43" s="6">
        <v>53166</v>
      </c>
      <c r="D43" s="7">
        <f>1*C43</f>
        <v>53166</v>
      </c>
      <c r="E43" s="6">
        <v>54266</v>
      </c>
      <c r="F43" s="15">
        <f>1*E43</f>
        <v>54266</v>
      </c>
      <c r="G43" s="6">
        <v>54057</v>
      </c>
      <c r="H43" s="7">
        <f>1*G43</f>
        <v>54057</v>
      </c>
      <c r="I43" s="6">
        <f>J43/1</f>
        <v>55914</v>
      </c>
      <c r="J43" s="7">
        <v>55914</v>
      </c>
      <c r="K43" s="6">
        <f>L43/1</f>
        <v>56158.43615295249</v>
      </c>
      <c r="L43" s="15">
        <f>J43*$L$46/$J$46</f>
        <v>56158.43615295249</v>
      </c>
      <c r="M43" s="25">
        <f t="shared" si="0"/>
        <v>1.0348733305007278</v>
      </c>
      <c r="N43" s="15"/>
    </row>
    <row r="44" spans="1:14" x14ac:dyDescent="0.35">
      <c r="B44" s="1" t="s">
        <v>10</v>
      </c>
      <c r="C44" s="6">
        <v>43919</v>
      </c>
      <c r="D44" s="7">
        <f>2*C44</f>
        <v>87838</v>
      </c>
      <c r="E44" s="6">
        <v>41863</v>
      </c>
      <c r="F44" s="15">
        <f>2*E44</f>
        <v>83726</v>
      </c>
      <c r="G44" s="6">
        <v>42100</v>
      </c>
      <c r="H44" s="7">
        <f>2*G44</f>
        <v>84200</v>
      </c>
      <c r="I44" s="6">
        <f>J44/2</f>
        <v>45984</v>
      </c>
      <c r="J44" s="7">
        <v>91968</v>
      </c>
      <c r="K44" s="6">
        <f>L44/2</f>
        <v>46185.025719093021</v>
      </c>
      <c r="L44" s="15">
        <f>J44*$L$46/$J$46</f>
        <v>92370.051438186041</v>
      </c>
      <c r="M44" s="25">
        <f t="shared" si="0"/>
        <v>1.1032421402931711</v>
      </c>
      <c r="N44" s="15"/>
    </row>
    <row r="45" spans="1:14" x14ac:dyDescent="0.35">
      <c r="A45" s="12"/>
      <c r="B45" s="12" t="s">
        <v>9</v>
      </c>
      <c r="C45" s="17">
        <v>14241</v>
      </c>
      <c r="D45" s="18">
        <f>C45*$P$7</f>
        <v>48853.793223000001</v>
      </c>
      <c r="E45" s="17">
        <v>13558</v>
      </c>
      <c r="F45" s="13">
        <f>E45*$P$7</f>
        <v>46510.759674000001</v>
      </c>
      <c r="G45" s="17">
        <v>13123</v>
      </c>
      <c r="H45" s="18">
        <f>G45*$P$7</f>
        <v>45018.490869000001</v>
      </c>
      <c r="I45" s="17">
        <f>J45/$P$7</f>
        <v>15103.907502777291</v>
      </c>
      <c r="J45" s="18">
        <v>51814</v>
      </c>
      <c r="K45" s="17">
        <f>L45/$P$7</f>
        <v>15169.936422985629</v>
      </c>
      <c r="L45" s="15">
        <f>J45*$L$46/$J$46</f>
        <v>52040.512408861468</v>
      </c>
      <c r="M45" s="26">
        <f t="shared" si="0"/>
        <v>1.1188919031557478</v>
      </c>
      <c r="N45" s="15"/>
    </row>
    <row r="46" spans="1:14" x14ac:dyDescent="0.35">
      <c r="A46" s="3" t="s">
        <v>28</v>
      </c>
      <c r="B46" s="3"/>
      <c r="C46" s="10">
        <f>SUM(C42:C45)</f>
        <v>147352</v>
      </c>
      <c r="D46" s="11">
        <f>SUM(D42:D45)</f>
        <v>189857.79322300002</v>
      </c>
      <c r="E46" s="10">
        <v>147352</v>
      </c>
      <c r="F46" s="14">
        <f>SUM(F42:F45)</f>
        <v>184502.759674</v>
      </c>
      <c r="G46" s="10">
        <f>SUM(G42:G45)</f>
        <v>147352</v>
      </c>
      <c r="H46" s="11">
        <f>SUM(H42:H45)</f>
        <v>183275.490869</v>
      </c>
      <c r="I46" s="10">
        <f>C46</f>
        <v>147352</v>
      </c>
      <c r="J46" s="11">
        <f>SUM(J42:J45)</f>
        <v>199696</v>
      </c>
      <c r="K46" s="10">
        <f>E46</f>
        <v>147352</v>
      </c>
      <c r="L46" s="14">
        <v>200569</v>
      </c>
      <c r="M46" s="27">
        <f t="shared" si="0"/>
        <v>1</v>
      </c>
      <c r="N46" s="15"/>
    </row>
    <row r="47" spans="1:14" x14ac:dyDescent="0.35">
      <c r="A47" s="1" t="s">
        <v>8</v>
      </c>
      <c r="B47" s="1" t="s">
        <v>12</v>
      </c>
      <c r="C47" s="6">
        <v>48946</v>
      </c>
      <c r="D47" s="7">
        <f>0*C47</f>
        <v>0</v>
      </c>
      <c r="E47" s="6">
        <v>51489</v>
      </c>
      <c r="F47" s="15">
        <f>0*E47</f>
        <v>0</v>
      </c>
      <c r="G47" s="6">
        <v>50709</v>
      </c>
      <c r="H47" s="7">
        <f>0*G47</f>
        <v>0</v>
      </c>
      <c r="I47" s="6">
        <f>I51-SUM(I48:I50)</f>
        <v>41559.688059885084</v>
      </c>
      <c r="J47" s="7">
        <f>0*I47</f>
        <v>0</v>
      </c>
      <c r="K47" s="6">
        <f>K51-SUM(K48:K50)</f>
        <v>42038.659486928314</v>
      </c>
      <c r="L47" s="15">
        <f>J47*$L$51/$J$51</f>
        <v>0</v>
      </c>
      <c r="M47" s="25">
        <f>K47/E47</f>
        <v>0.81645903954103427</v>
      </c>
      <c r="N47" s="15"/>
    </row>
    <row r="48" spans="1:14" x14ac:dyDescent="0.35">
      <c r="B48" s="1" t="s">
        <v>11</v>
      </c>
      <c r="C48" s="6">
        <v>68952</v>
      </c>
      <c r="D48" s="7">
        <f>1*C48</f>
        <v>68952</v>
      </c>
      <c r="E48" s="6">
        <v>69025</v>
      </c>
      <c r="F48" s="15">
        <f>1*E48</f>
        <v>69025</v>
      </c>
      <c r="G48" s="6">
        <v>69831</v>
      </c>
      <c r="H48" s="7">
        <f>1*G48</f>
        <v>69831</v>
      </c>
      <c r="I48" s="6">
        <f>J48/1</f>
        <v>72470</v>
      </c>
      <c r="J48" s="7">
        <v>72470</v>
      </c>
      <c r="K48" s="6">
        <f>L48/1</f>
        <v>72236.252835710213</v>
      </c>
      <c r="L48" s="15">
        <f>J48*$L$51/$J$51</f>
        <v>72236.252835710213</v>
      </c>
      <c r="M48" s="25">
        <f t="shared" si="0"/>
        <v>1.0465230399958017</v>
      </c>
      <c r="N48" s="15"/>
    </row>
    <row r="49" spans="1:14" x14ac:dyDescent="0.35">
      <c r="B49" s="1" t="s">
        <v>10</v>
      </c>
      <c r="C49" s="6">
        <v>55908</v>
      </c>
      <c r="D49" s="7">
        <f>2*C49</f>
        <v>111816</v>
      </c>
      <c r="E49" s="6">
        <v>53747</v>
      </c>
      <c r="F49" s="15">
        <f>2*E49</f>
        <v>107494</v>
      </c>
      <c r="G49" s="6">
        <v>54083</v>
      </c>
      <c r="H49" s="7">
        <f>2*G49</f>
        <v>108166</v>
      </c>
      <c r="I49" s="6">
        <f>J49/2</f>
        <v>57648.5</v>
      </c>
      <c r="J49" s="7">
        <v>115297</v>
      </c>
      <c r="K49" s="6">
        <f>L49/2</f>
        <v>57462.558598032847</v>
      </c>
      <c r="L49" s="15">
        <f>J49*$L$51/$J$51</f>
        <v>114925.11719606569</v>
      </c>
      <c r="M49" s="25">
        <f t="shared" si="0"/>
        <v>1.0691305300394971</v>
      </c>
      <c r="N49" s="15"/>
    </row>
    <row r="50" spans="1:14" x14ac:dyDescent="0.35">
      <c r="A50" s="12"/>
      <c r="B50" s="12" t="s">
        <v>9</v>
      </c>
      <c r="C50" s="17">
        <v>16252</v>
      </c>
      <c r="D50" s="18">
        <f>C50*$P$7</f>
        <v>55752.534756000001</v>
      </c>
      <c r="E50" s="17">
        <v>15797</v>
      </c>
      <c r="F50" s="13">
        <f>E50*$P$7</f>
        <v>54191.655890999995</v>
      </c>
      <c r="G50" s="17">
        <v>15435</v>
      </c>
      <c r="H50" s="18">
        <f>G50*$P$7</f>
        <v>52949.813804999998</v>
      </c>
      <c r="I50" s="17">
        <f>J50/$P$7</f>
        <v>18379.811940114905</v>
      </c>
      <c r="J50" s="18">
        <v>63052</v>
      </c>
      <c r="K50" s="17">
        <f>L50/$P$7</f>
        <v>18320.529079328629</v>
      </c>
      <c r="L50" s="15">
        <f>J50*$L$51/$J$51</f>
        <v>62848.629968224101</v>
      </c>
      <c r="M50" s="26">
        <f t="shared" si="0"/>
        <v>1.1597473621148717</v>
      </c>
      <c r="N50" s="15"/>
    </row>
    <row r="51" spans="1:14" x14ac:dyDescent="0.35">
      <c r="A51" s="3" t="s">
        <v>29</v>
      </c>
      <c r="B51" s="3"/>
      <c r="C51" s="10">
        <f>SUM(C47:C50)</f>
        <v>190058</v>
      </c>
      <c r="D51" s="11">
        <f>SUM(D47:D50)</f>
        <v>236520.53475600001</v>
      </c>
      <c r="E51" s="10">
        <v>190058</v>
      </c>
      <c r="F51" s="14">
        <f>SUM(F47:F50)</f>
        <v>230710.655891</v>
      </c>
      <c r="G51" s="10">
        <f>SUM(G47:G50)</f>
        <v>190058</v>
      </c>
      <c r="H51" s="11">
        <f>SUM(H47:H50)</f>
        <v>230946.81380499998</v>
      </c>
      <c r="I51" s="10">
        <f>C51</f>
        <v>190058</v>
      </c>
      <c r="J51" s="11">
        <f>SUM(J47:J50)</f>
        <v>250819</v>
      </c>
      <c r="K51" s="10">
        <f>E51</f>
        <v>190058</v>
      </c>
      <c r="L51" s="14">
        <v>250010</v>
      </c>
      <c r="M51" s="27">
        <f t="shared" si="0"/>
        <v>1</v>
      </c>
      <c r="N51" s="15"/>
    </row>
    <row r="52" spans="1:14" x14ac:dyDescent="0.35">
      <c r="A52" s="1" t="s">
        <v>19</v>
      </c>
      <c r="B52" s="1" t="s">
        <v>12</v>
      </c>
      <c r="C52" s="6">
        <f t="shared" ref="C52:D54" si="1">C7+C12+C17+C22+C27+C32+C37+C42+C47</f>
        <v>560388</v>
      </c>
      <c r="D52" s="7">
        <f t="shared" si="1"/>
        <v>0</v>
      </c>
      <c r="E52" s="6">
        <f t="shared" ref="E52:F52" si="2">E7+E12+E17+E22+E27+E32+E37+E42+E47</f>
        <v>614314</v>
      </c>
      <c r="F52" s="15">
        <f t="shared" si="2"/>
        <v>0</v>
      </c>
      <c r="G52" s="6">
        <f t="shared" ref="G52:H52" si="3">G7+G12+G17+G22+G27+G32+G37+G42+G47</f>
        <v>616247</v>
      </c>
      <c r="H52" s="7">
        <f t="shared" si="3"/>
        <v>0</v>
      </c>
      <c r="I52" s="6">
        <f>I56-SUM(I53:I55)</f>
        <v>438331.87515300233</v>
      </c>
      <c r="J52" s="7">
        <f t="shared" ref="J52:K52" si="4">J7+J12+J17+J22+J27+J32+J37+J42+J47</f>
        <v>0</v>
      </c>
      <c r="K52" s="23">
        <f t="shared" si="4"/>
        <v>437806.66760893882</v>
      </c>
      <c r="L52" s="15">
        <f t="shared" ref="L52" si="5">L7+L12+L17+L22+L27+L32+L37+L42+L47</f>
        <v>0</v>
      </c>
      <c r="M52" s="28">
        <f>K52/E52</f>
        <v>0.71267571243523475</v>
      </c>
      <c r="N52" s="15"/>
    </row>
    <row r="53" spans="1:14" x14ac:dyDescent="0.35">
      <c r="B53" s="1" t="s">
        <v>11</v>
      </c>
      <c r="C53" s="6">
        <f t="shared" si="1"/>
        <v>1005220</v>
      </c>
      <c r="D53" s="7">
        <f t="shared" si="1"/>
        <v>1005220</v>
      </c>
      <c r="E53" s="6">
        <f t="shared" ref="E53:F53" si="6">E8+E13+E18+E23+E28+E33+E38+E43+E48</f>
        <v>1015350</v>
      </c>
      <c r="F53" s="15">
        <f t="shared" si="6"/>
        <v>1015350</v>
      </c>
      <c r="G53" s="6">
        <f t="shared" ref="G53:H53" si="7">G8+G13+G18+G23+G28+G33+G38+G43+G48</f>
        <v>1014108</v>
      </c>
      <c r="H53" s="7">
        <f t="shared" si="7"/>
        <v>1014108</v>
      </c>
      <c r="I53" s="6">
        <f>J53/1</f>
        <v>1060263</v>
      </c>
      <c r="J53" s="7">
        <f t="shared" ref="J53:K53" si="8">J8+J13+J18+J23+J28+J33+J38+J43+J48</f>
        <v>1060263</v>
      </c>
      <c r="K53" s="6">
        <f t="shared" si="8"/>
        <v>1060557.4732710901</v>
      </c>
      <c r="L53" s="15">
        <f t="shared" ref="L53" si="9">L8+L13+L18+L23+L28+L33+L38+L43+L48</f>
        <v>1060557.4732710901</v>
      </c>
      <c r="M53" s="25">
        <f t="shared" si="0"/>
        <v>1.0445240294195008</v>
      </c>
      <c r="N53" s="15"/>
    </row>
    <row r="54" spans="1:14" x14ac:dyDescent="0.35">
      <c r="B54" s="1" t="s">
        <v>10</v>
      </c>
      <c r="C54" s="6">
        <f t="shared" si="1"/>
        <v>869278</v>
      </c>
      <c r="D54" s="7">
        <f t="shared" si="1"/>
        <v>1738556</v>
      </c>
      <c r="E54" s="6">
        <f t="shared" ref="E54:F54" si="10">E9+E14+E19+E24+E29+E34+E39+E44+E49</f>
        <v>825242</v>
      </c>
      <c r="F54" s="15">
        <f t="shared" si="10"/>
        <v>1650484</v>
      </c>
      <c r="G54" s="6">
        <f t="shared" ref="G54:H54" si="11">G9+G14+G19+G24+G29+G34+G39+G44+G49</f>
        <v>824603</v>
      </c>
      <c r="H54" s="7">
        <f t="shared" si="11"/>
        <v>1649206</v>
      </c>
      <c r="I54" s="6">
        <f>J54/2</f>
        <v>902485</v>
      </c>
      <c r="J54" s="7">
        <f t="shared" ref="J54:K55" si="12">J9+J14+J19+J24+J29+J34+J39+J44+J49</f>
        <v>1804970</v>
      </c>
      <c r="K54" s="6">
        <f t="shared" si="12"/>
        <v>902692.52762680571</v>
      </c>
      <c r="L54" s="15">
        <f t="shared" ref="L54" si="13">L9+L14+L19+L24+L29+L34+L39+L44+L49</f>
        <v>1805385.0552536114</v>
      </c>
      <c r="M54" s="25">
        <f t="shared" si="0"/>
        <v>1.093851897536487</v>
      </c>
      <c r="N54" s="15"/>
    </row>
    <row r="55" spans="1:14" x14ac:dyDescent="0.35">
      <c r="A55" s="12"/>
      <c r="B55" s="12" t="s">
        <v>9</v>
      </c>
      <c r="C55" s="17">
        <f>C10+C15+C20+C25+C30+C35+C40+C45+C50</f>
        <v>266098</v>
      </c>
      <c r="D55" s="18">
        <f>C55*$P$7</f>
        <v>912849.98729399999</v>
      </c>
      <c r="E55" s="17">
        <f>E10+E15+E20+E25+E30+E35+E40+E45+E50</f>
        <v>246080</v>
      </c>
      <c r="F55" s="13">
        <f>E55*$P$7</f>
        <v>844178.17823999992</v>
      </c>
      <c r="G55" s="17">
        <f>G10+G15+G20+G25+G30+G35+G40+G45+G50</f>
        <v>246026</v>
      </c>
      <c r="H55" s="18">
        <f>G55*$P$7</f>
        <v>843992.93107799999</v>
      </c>
      <c r="I55" s="17">
        <f>J55/$P$7</f>
        <v>299904.12484699767</v>
      </c>
      <c r="J55" s="18">
        <f t="shared" si="12"/>
        <v>1028822</v>
      </c>
      <c r="K55" s="17">
        <f>K10+K15+K20+K25+K30+K35+K40+K45+K50</f>
        <v>299929.33149316552</v>
      </c>
      <c r="L55" s="13">
        <f>L10+L15+L20+L25+L30+L35+L40+L45+L50</f>
        <v>1028908.4714752986</v>
      </c>
      <c r="M55" s="26">
        <f t="shared" si="0"/>
        <v>1.2188285577583124</v>
      </c>
      <c r="N55" s="15"/>
    </row>
    <row r="56" spans="1:14" x14ac:dyDescent="0.35">
      <c r="A56" s="3" t="s">
        <v>20</v>
      </c>
      <c r="B56" s="3"/>
      <c r="C56" s="10">
        <f t="shared" ref="C56:H56" si="14">SUM(C52:C55)</f>
        <v>2700984</v>
      </c>
      <c r="D56" s="11">
        <f t="shared" si="14"/>
        <v>3656625.9872940001</v>
      </c>
      <c r="E56" s="10">
        <f t="shared" si="14"/>
        <v>2700986</v>
      </c>
      <c r="F56" s="14">
        <f t="shared" si="14"/>
        <v>3510012.1782399998</v>
      </c>
      <c r="G56" s="10">
        <f t="shared" si="14"/>
        <v>2700984</v>
      </c>
      <c r="H56" s="11">
        <f t="shared" si="14"/>
        <v>3507306.931078</v>
      </c>
      <c r="I56" s="10">
        <f>C56</f>
        <v>2700984</v>
      </c>
      <c r="J56" s="11">
        <f>SUM(J52:J55)</f>
        <v>3894055</v>
      </c>
      <c r="K56" s="10">
        <f>SUM(K52:K55)</f>
        <v>2700986</v>
      </c>
      <c r="L56" s="14">
        <v>3894851</v>
      </c>
      <c r="M56" s="27">
        <f t="shared" si="0"/>
        <v>1</v>
      </c>
      <c r="N56" s="15"/>
    </row>
  </sheetData>
  <mergeCells count="5">
    <mergeCell ref="I5:J5"/>
    <mergeCell ref="E5:F5"/>
    <mergeCell ref="K5:L5"/>
    <mergeCell ref="C5:D5"/>
    <mergeCell ref="G5:H5"/>
  </mergeCells>
  <pageMargins left="0.7" right="0.7" top="0.75" bottom="0.75" header="0.3" footer="0.3"/>
  <pageSetup orientation="portrait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>
      <selection activeCell="C13" sqref="C13"/>
    </sheetView>
  </sheetViews>
  <sheetFormatPr defaultColWidth="9" defaultRowHeight="14.5" x14ac:dyDescent="0.35"/>
  <cols>
    <col min="1" max="2" width="14.25" style="1" customWidth="1"/>
    <col min="3" max="3" width="13.25" style="1" bestFit="1" customWidth="1"/>
    <col min="4" max="4" width="20" style="1" bestFit="1" customWidth="1"/>
    <col min="5" max="16384" width="9" style="1"/>
  </cols>
  <sheetData>
    <row r="1" spans="1:4" x14ac:dyDescent="0.35">
      <c r="A1" s="1" t="s">
        <v>43</v>
      </c>
      <c r="B1" s="1" t="s">
        <v>44</v>
      </c>
      <c r="C1" s="1" t="s">
        <v>45</v>
      </c>
      <c r="D1" s="20" t="s">
        <v>46</v>
      </c>
    </row>
    <row r="2" spans="1:4" x14ac:dyDescent="0.35">
      <c r="A2" s="1" t="s">
        <v>4</v>
      </c>
      <c r="B2" s="1">
        <v>1</v>
      </c>
      <c r="C2" s="1" t="s">
        <v>47</v>
      </c>
      <c r="D2" s="1">
        <v>0.7243926284066956</v>
      </c>
    </row>
    <row r="3" spans="1:4" x14ac:dyDescent="0.35">
      <c r="A3" s="1" t="s">
        <v>5</v>
      </c>
      <c r="B3" s="1">
        <v>2</v>
      </c>
      <c r="C3" s="1" t="s">
        <v>47</v>
      </c>
      <c r="D3" s="1">
        <v>0.71045461057797943</v>
      </c>
    </row>
    <row r="4" spans="1:4" x14ac:dyDescent="0.35">
      <c r="A4" s="1" t="s">
        <v>6</v>
      </c>
      <c r="B4" s="1">
        <v>3</v>
      </c>
      <c r="C4" s="1" t="s">
        <v>47</v>
      </c>
      <c r="D4" s="1">
        <v>0.65234440973873298</v>
      </c>
    </row>
    <row r="5" spans="1:4" x14ac:dyDescent="0.35">
      <c r="A5" s="1" t="s">
        <v>0</v>
      </c>
      <c r="B5" s="1">
        <v>4</v>
      </c>
      <c r="C5" s="1" t="s">
        <v>47</v>
      </c>
      <c r="D5" s="1">
        <v>0.61093155138835786</v>
      </c>
    </row>
    <row r="6" spans="1:4" x14ac:dyDescent="0.35">
      <c r="A6" s="1" t="s">
        <v>1</v>
      </c>
      <c r="B6" s="1">
        <v>5</v>
      </c>
      <c r="C6" s="1" t="s">
        <v>47</v>
      </c>
      <c r="D6" s="1">
        <v>0.81432449606111224</v>
      </c>
    </row>
    <row r="7" spans="1:4" x14ac:dyDescent="0.35">
      <c r="A7" s="1" t="s">
        <v>7</v>
      </c>
      <c r="B7" s="1">
        <v>6</v>
      </c>
      <c r="C7" s="1" t="s">
        <v>47</v>
      </c>
      <c r="D7" s="1">
        <v>0.79221032005758307</v>
      </c>
    </row>
    <row r="8" spans="1:4" x14ac:dyDescent="0.35">
      <c r="A8" s="1" t="s">
        <v>3</v>
      </c>
      <c r="B8" s="1">
        <v>7</v>
      </c>
      <c r="C8" s="1" t="s">
        <v>47</v>
      </c>
      <c r="D8" s="1">
        <v>0.71025600208376349</v>
      </c>
    </row>
    <row r="9" spans="1:4" x14ac:dyDescent="0.35">
      <c r="A9" s="1" t="s">
        <v>8</v>
      </c>
      <c r="B9" s="1">
        <v>8</v>
      </c>
      <c r="C9" s="1" t="s">
        <v>47</v>
      </c>
      <c r="D9" s="1">
        <v>0.81645903954103427</v>
      </c>
    </row>
    <row r="10" spans="1:4" x14ac:dyDescent="0.35">
      <c r="A10" s="1" t="s">
        <v>2</v>
      </c>
      <c r="B10" s="1">
        <v>9</v>
      </c>
      <c r="C10" s="1" t="s">
        <v>47</v>
      </c>
      <c r="D10" s="1">
        <v>0.81952491588983412</v>
      </c>
    </row>
    <row r="11" spans="1:4" x14ac:dyDescent="0.35">
      <c r="A11" s="1" t="s">
        <v>4</v>
      </c>
      <c r="B11" s="1">
        <v>1</v>
      </c>
      <c r="C11" s="1" t="s">
        <v>48</v>
      </c>
      <c r="D11" s="1">
        <v>1.0549854708758115</v>
      </c>
    </row>
    <row r="12" spans="1:4" x14ac:dyDescent="0.35">
      <c r="A12" s="1" t="s">
        <v>5</v>
      </c>
      <c r="B12" s="1">
        <v>2</v>
      </c>
      <c r="C12" s="1" t="s">
        <v>48</v>
      </c>
      <c r="D12" s="1">
        <v>1.0162564381618149</v>
      </c>
    </row>
    <row r="13" spans="1:4" x14ac:dyDescent="0.35">
      <c r="A13" s="1" t="s">
        <v>6</v>
      </c>
      <c r="B13" s="1">
        <v>3</v>
      </c>
      <c r="C13" s="1" t="s">
        <v>48</v>
      </c>
      <c r="D13" s="1">
        <v>1.0467479421237909</v>
      </c>
    </row>
    <row r="14" spans="1:4" x14ac:dyDescent="0.35">
      <c r="A14" s="1" t="s">
        <v>0</v>
      </c>
      <c r="B14" s="1">
        <v>4</v>
      </c>
      <c r="C14" s="1" t="s">
        <v>48</v>
      </c>
      <c r="D14" s="1">
        <v>1.0636388531450143</v>
      </c>
    </row>
    <row r="15" spans="1:4" x14ac:dyDescent="0.35">
      <c r="A15" s="1" t="s">
        <v>1</v>
      </c>
      <c r="B15" s="1">
        <v>5</v>
      </c>
      <c r="C15" s="1" t="s">
        <v>48</v>
      </c>
      <c r="D15" s="1">
        <v>1.0207878838846087</v>
      </c>
    </row>
    <row r="16" spans="1:4" x14ac:dyDescent="0.35">
      <c r="A16" s="1" t="s">
        <v>7</v>
      </c>
      <c r="B16" s="1">
        <v>6</v>
      </c>
      <c r="C16" s="1" t="s">
        <v>48</v>
      </c>
      <c r="D16" s="1">
        <v>1.0348733305007278</v>
      </c>
    </row>
    <row r="17" spans="1:4" x14ac:dyDescent="0.35">
      <c r="A17" s="1" t="s">
        <v>3</v>
      </c>
      <c r="B17" s="1">
        <v>7</v>
      </c>
      <c r="C17" s="1" t="s">
        <v>48</v>
      </c>
      <c r="D17" s="1">
        <v>1.0667906227589079</v>
      </c>
    </row>
    <row r="18" spans="1:4" x14ac:dyDescent="0.35">
      <c r="A18" s="1" t="s">
        <v>8</v>
      </c>
      <c r="B18" s="1">
        <v>8</v>
      </c>
      <c r="C18" s="1" t="s">
        <v>48</v>
      </c>
      <c r="D18" s="1">
        <v>1.0465230399958017</v>
      </c>
    </row>
    <row r="19" spans="1:4" x14ac:dyDescent="0.35">
      <c r="A19" s="1" t="s">
        <v>2</v>
      </c>
      <c r="B19" s="1">
        <v>9</v>
      </c>
      <c r="C19" s="1" t="s">
        <v>48</v>
      </c>
      <c r="D19" s="1">
        <v>1.0466453858424083</v>
      </c>
    </row>
    <row r="20" spans="1:4" x14ac:dyDescent="0.35">
      <c r="A20" s="1" t="s">
        <v>4</v>
      </c>
      <c r="B20" s="1">
        <v>1</v>
      </c>
      <c r="C20" s="1" t="s">
        <v>49</v>
      </c>
      <c r="D20" s="1">
        <v>1.077399993791341</v>
      </c>
    </row>
    <row r="21" spans="1:4" x14ac:dyDescent="0.35">
      <c r="A21" s="1" t="s">
        <v>5</v>
      </c>
      <c r="B21" s="1">
        <v>2</v>
      </c>
      <c r="C21" s="1" t="s">
        <v>49</v>
      </c>
      <c r="D21" s="1">
        <v>1.080655652908822</v>
      </c>
    </row>
    <row r="22" spans="1:4" x14ac:dyDescent="0.35">
      <c r="A22" s="1" t="s">
        <v>6</v>
      </c>
      <c r="B22" s="1">
        <v>3</v>
      </c>
      <c r="C22" s="1" t="s">
        <v>49</v>
      </c>
      <c r="D22" s="1">
        <v>1.0807546811717326</v>
      </c>
    </row>
    <row r="23" spans="1:4" x14ac:dyDescent="0.35">
      <c r="A23" s="1" t="s">
        <v>0</v>
      </c>
      <c r="B23" s="1">
        <v>4</v>
      </c>
      <c r="C23" s="1" t="s">
        <v>49</v>
      </c>
      <c r="D23" s="1">
        <v>1.1506869686500032</v>
      </c>
    </row>
    <row r="24" spans="1:4" x14ac:dyDescent="0.35">
      <c r="A24" s="1" t="s">
        <v>1</v>
      </c>
      <c r="B24" s="1">
        <v>5</v>
      </c>
      <c r="C24" s="1" t="s">
        <v>49</v>
      </c>
      <c r="D24" s="1">
        <v>1.0761103527203895</v>
      </c>
    </row>
    <row r="25" spans="1:4" x14ac:dyDescent="0.35">
      <c r="A25" s="1" t="s">
        <v>7</v>
      </c>
      <c r="B25" s="1">
        <v>6</v>
      </c>
      <c r="C25" s="1" t="s">
        <v>49</v>
      </c>
      <c r="D25" s="1">
        <v>1.1032421402931711</v>
      </c>
    </row>
    <row r="26" spans="1:4" x14ac:dyDescent="0.35">
      <c r="A26" s="1" t="s">
        <v>3</v>
      </c>
      <c r="B26" s="1">
        <v>7</v>
      </c>
      <c r="C26" s="1" t="s">
        <v>49</v>
      </c>
      <c r="D26" s="1">
        <v>1.0848258755408788</v>
      </c>
    </row>
    <row r="27" spans="1:4" x14ac:dyDescent="0.35">
      <c r="A27" s="1" t="s">
        <v>8</v>
      </c>
      <c r="B27" s="1">
        <v>8</v>
      </c>
      <c r="C27" s="1" t="s">
        <v>49</v>
      </c>
      <c r="D27" s="1">
        <v>1.0691305300394971</v>
      </c>
    </row>
    <row r="28" spans="1:4" x14ac:dyDescent="0.35">
      <c r="A28" s="1" t="s">
        <v>2</v>
      </c>
      <c r="B28" s="1">
        <v>9</v>
      </c>
      <c r="C28" s="1" t="s">
        <v>49</v>
      </c>
      <c r="D28" s="1">
        <v>1.0649963701049894</v>
      </c>
    </row>
    <row r="29" spans="1:4" x14ac:dyDescent="0.35">
      <c r="A29" s="1" t="s">
        <v>4</v>
      </c>
      <c r="B29" s="1">
        <v>1</v>
      </c>
      <c r="C29" s="1" t="s">
        <v>50</v>
      </c>
      <c r="D29" s="1">
        <v>1.2175676189166291</v>
      </c>
    </row>
    <row r="30" spans="1:4" x14ac:dyDescent="0.35">
      <c r="A30" s="1" t="s">
        <v>5</v>
      </c>
      <c r="B30" s="1">
        <v>2</v>
      </c>
      <c r="C30" s="1" t="s">
        <v>50</v>
      </c>
      <c r="D30" s="1">
        <v>1.2111886446550346</v>
      </c>
    </row>
    <row r="31" spans="1:4" x14ac:dyDescent="0.35">
      <c r="A31" s="1" t="s">
        <v>6</v>
      </c>
      <c r="B31" s="1">
        <v>3</v>
      </c>
      <c r="C31" s="1" t="s">
        <v>50</v>
      </c>
      <c r="D31" s="1">
        <v>1.2047919789524975</v>
      </c>
    </row>
    <row r="32" spans="1:4" x14ac:dyDescent="0.35">
      <c r="A32" s="1" t="s">
        <v>0</v>
      </c>
      <c r="B32" s="1">
        <v>4</v>
      </c>
      <c r="C32" s="1" t="s">
        <v>50</v>
      </c>
      <c r="D32" s="1">
        <v>1.3420147906012951</v>
      </c>
    </row>
    <row r="33" spans="1:4" x14ac:dyDescent="0.35">
      <c r="A33" s="1" t="s">
        <v>1</v>
      </c>
      <c r="B33" s="1">
        <v>5</v>
      </c>
      <c r="C33" s="1" t="s">
        <v>50</v>
      </c>
      <c r="D33" s="1">
        <v>1.1536676698765049</v>
      </c>
    </row>
    <row r="34" spans="1:4" x14ac:dyDescent="0.35">
      <c r="A34" s="1" t="s">
        <v>7</v>
      </c>
      <c r="B34" s="1">
        <v>6</v>
      </c>
      <c r="C34" s="1" t="s">
        <v>50</v>
      </c>
      <c r="D34" s="1">
        <v>1.1188919031557478</v>
      </c>
    </row>
    <row r="35" spans="1:4" x14ac:dyDescent="0.35">
      <c r="A35" s="1" t="s">
        <v>3</v>
      </c>
      <c r="B35" s="1">
        <v>7</v>
      </c>
      <c r="C35" s="1" t="s">
        <v>50</v>
      </c>
      <c r="D35" s="1">
        <v>1.2652338137782535</v>
      </c>
    </row>
    <row r="36" spans="1:4" x14ac:dyDescent="0.35">
      <c r="A36" s="1" t="s">
        <v>8</v>
      </c>
      <c r="B36" s="1">
        <v>8</v>
      </c>
      <c r="C36" s="1" t="s">
        <v>50</v>
      </c>
      <c r="D36" s="1">
        <v>1.1597473621148717</v>
      </c>
    </row>
    <row r="37" spans="1:4" x14ac:dyDescent="0.35">
      <c r="A37" s="1" t="s">
        <v>2</v>
      </c>
      <c r="B37" s="1">
        <v>9</v>
      </c>
      <c r="C37" s="1" t="s">
        <v>50</v>
      </c>
      <c r="D37" s="1">
        <v>1.1826070606325927</v>
      </c>
    </row>
  </sheetData>
  <sortState xmlns:xlrd2="http://schemas.microsoft.com/office/spreadsheetml/2017/richdata2" ref="A2:D37">
    <sortCondition ref="C2:C37"/>
    <sortCondition ref="B2:B3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Workers_21</vt:lpstr>
      <vt:lpstr>Households by No. of Worker_21</vt:lpstr>
      <vt:lpstr>HHs by Workers Correction_21</vt:lpstr>
      <vt:lpstr>Total Workers_17</vt:lpstr>
      <vt:lpstr>Households by No. of Workers_17</vt:lpstr>
      <vt:lpstr>HHs by Workers Correction_17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2018-12-20T00:21:15Z</dcterms:created>
  <dcterms:modified xsi:type="dcterms:W3CDTF">2023-06-30T01:02:15Z</dcterms:modified>
</cp:coreProperties>
</file>