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M:\Application\Model One\RTP2021\Blueprint\2050_TM152_FBP_PlusCrossing_20\OUTPUT\QAQC\"/>
    </mc:Choice>
  </mc:AlternateContent>
  <xr:revisionPtr revIDLastSave="0" documentId="13_ncr:1_{3B6DD166-199E-47AD-971B-232F6C7F5C41}" xr6:coauthVersionLast="46" xr6:coauthVersionMax="46" xr10:uidLastSave="{00000000-0000-0000-0000-000000000000}"/>
  <bookViews>
    <workbookView xWindow="-110" yWindow="-110" windowWidth="22780" windowHeight="14660" activeTab="1" xr2:uid="{00000000-000D-0000-FFFF-FFFF00000000}"/>
  </bookViews>
  <sheets>
    <sheet name="2050_FBP_PlusCrossing_20 values" sheetId="2" r:id="rId1"/>
    <sheet name="pick up from carown_summary.csv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2" l="1"/>
  <c r="L27" i="2"/>
  <c r="L26" i="2"/>
  <c r="L25" i="2"/>
  <c r="L24" i="2"/>
  <c r="L20" i="2"/>
  <c r="L19" i="2"/>
  <c r="I28" i="1"/>
  <c r="H18" i="1"/>
  <c r="H17" i="1"/>
  <c r="H20" i="1" s="1"/>
  <c r="H16" i="1"/>
  <c r="I13" i="1"/>
  <c r="I12" i="1"/>
  <c r="I11" i="1"/>
  <c r="I10" i="1"/>
  <c r="I9" i="1"/>
  <c r="I8" i="1"/>
  <c r="I7" i="1"/>
  <c r="I26" i="1" s="1"/>
  <c r="I6" i="1"/>
  <c r="I5" i="1"/>
  <c r="I4" i="1"/>
  <c r="I25" i="1" s="1"/>
  <c r="I3" i="1"/>
  <c r="I24" i="1" s="1"/>
  <c r="I27" i="1" l="1"/>
  <c r="H19" i="1"/>
  <c r="F18" i="1" l="1"/>
  <c r="F19" i="1" s="1"/>
  <c r="F17" i="1"/>
  <c r="F20" i="1" s="1"/>
  <c r="F16" i="1"/>
  <c r="G4" i="1"/>
  <c r="G25" i="1" s="1"/>
  <c r="G5" i="1"/>
  <c r="G6" i="1"/>
  <c r="G7" i="1"/>
  <c r="G26" i="1" s="1"/>
  <c r="G8" i="1"/>
  <c r="G9" i="1"/>
  <c r="G10" i="1"/>
  <c r="G11" i="1"/>
  <c r="G12" i="1"/>
  <c r="G13" i="1"/>
  <c r="G3" i="1"/>
  <c r="G24" i="1"/>
  <c r="G28" i="1"/>
  <c r="G27" i="1" l="1"/>
  <c r="E28" i="1"/>
  <c r="E24" i="1"/>
  <c r="J12" i="1"/>
  <c r="J5" i="1"/>
  <c r="J11" i="1"/>
  <c r="J7" i="1"/>
  <c r="J13" i="1"/>
  <c r="J8" i="1"/>
  <c r="J4" i="1"/>
  <c r="J6" i="1"/>
  <c r="J9" i="1"/>
  <c r="J10" i="1"/>
  <c r="J3" i="1"/>
  <c r="J18" i="1" l="1"/>
  <c r="J17" i="1"/>
  <c r="J16" i="1"/>
  <c r="K3" i="1" s="1"/>
  <c r="K24" i="1" s="1"/>
  <c r="L24" i="1" s="1"/>
  <c r="E26" i="1"/>
  <c r="E25" i="1"/>
  <c r="E27" i="1"/>
  <c r="J19" i="1" l="1"/>
  <c r="L19" i="1" s="1"/>
  <c r="J20" i="1"/>
  <c r="L20" i="1" s="1"/>
  <c r="K8" i="1"/>
  <c r="K6" i="1"/>
  <c r="K4" i="1"/>
  <c r="K9" i="1"/>
  <c r="K13" i="1"/>
  <c r="K28" i="1" s="1"/>
  <c r="L28" i="1" s="1"/>
  <c r="K11" i="1"/>
  <c r="K12" i="1"/>
  <c r="K7" i="1"/>
  <c r="K10" i="1"/>
  <c r="K5" i="1"/>
  <c r="D17" i="1"/>
  <c r="D18" i="1"/>
  <c r="D16" i="1"/>
  <c r="K25" i="1" l="1"/>
  <c r="L25" i="1" s="1"/>
  <c r="K27" i="1"/>
  <c r="L27" i="1" s="1"/>
  <c r="K26" i="1"/>
  <c r="L26" i="1" s="1"/>
  <c r="D19" i="1"/>
  <c r="D20" i="1"/>
</calcChain>
</file>

<file path=xl/sharedStrings.xml><?xml version="1.0" encoding="utf-8"?>
<sst xmlns="http://schemas.openxmlformats.org/spreadsheetml/2006/main" count="94" uniqueCount="44">
  <si>
    <t>nAVs</t>
  </si>
  <si>
    <t>ncars</t>
  </si>
  <si>
    <t>carown_labels</t>
  </si>
  <si>
    <t>Alt01 0 car</t>
  </si>
  <si>
    <t>Alt02 1 car - 1HV</t>
  </si>
  <si>
    <t>Alt03 1 car - 1AV</t>
  </si>
  <si>
    <t>Alt04 2 cars - 2HVs</t>
  </si>
  <si>
    <t>Alt05 2 cars - 2AVs</t>
  </si>
  <si>
    <t>Alt06 2 cars - 1HV1AV</t>
  </si>
  <si>
    <t>Alt07 3 cars - 3HVs</t>
  </si>
  <si>
    <t>Alt08 3 cars - 3AVs</t>
  </si>
  <si>
    <t>Alt09 3 cars - 2HVs1AV</t>
  </si>
  <si>
    <t>Alt10 3 cars - 1HV2AVs</t>
  </si>
  <si>
    <t>Alt11 4 cars - 4HVs</t>
  </si>
  <si>
    <t>Results</t>
  </si>
  <si>
    <t>total hhlds</t>
  </si>
  <si>
    <t>total cars</t>
  </si>
  <si>
    <t>total Avs</t>
  </si>
  <si>
    <t>%Avs</t>
  </si>
  <si>
    <t>ncar per hhld</t>
  </si>
  <si>
    <t>0 car</t>
  </si>
  <si>
    <t>1 car</t>
  </si>
  <si>
    <t>2 cars</t>
  </si>
  <si>
    <t>3 cars</t>
  </si>
  <si>
    <t>4 plus cars</t>
  </si>
  <si>
    <t>nhhld</t>
  </si>
  <si>
    <t>share</t>
  </si>
  <si>
    <t>Notes:</t>
  </si>
  <si>
    <t>More details about the 2050 targets in travel-model-one-mastermodel-files\model\AutoOwnership.xls</t>
  </si>
  <si>
    <t>Users will need to open carown_summary.csv open, and Cell F3 to F13 will be automatically filled (using values from the local version of carown_summary.csv)</t>
  </si>
  <si>
    <t>If carown_summary.csv is not opened, Cell F3 to F13 will display #REF!</t>
  </si>
  <si>
    <t>Car ownership level for the upper nest</t>
  </si>
  <si>
    <t>Blueprint 2050 - target share (old)</t>
  </si>
  <si>
    <t>shifts</t>
  </si>
  <si>
    <t>OLD</t>
  </si>
  <si>
    <t>NEW</t>
  </si>
  <si>
    <t>MODEL RUN</t>
  </si>
  <si>
    <t>Hhld share in a no AV scenario</t>
  </si>
  <si>
    <t>Hhld share in the model run</t>
  </si>
  <si>
    <t>Blueprint 2050 - target nhhld (old) - this was probably v01 (???)</t>
  </si>
  <si>
    <r>
      <t>Blueprint 2050 - target nhhld (new), from 2050_TM152_FBP_PlusCrossing_</t>
    </r>
    <r>
      <rPr>
        <b/>
        <sz val="10"/>
        <color rgb="FFFF0000"/>
        <rFont val="Calibri"/>
        <family val="2"/>
        <scheme val="minor"/>
      </rPr>
      <t>08</t>
    </r>
    <r>
      <rPr>
        <b/>
        <sz val="10"/>
        <rFont val="Calibri"/>
        <family val="2"/>
        <scheme val="minor"/>
      </rPr>
      <t>_AV0</t>
    </r>
  </si>
  <si>
    <r>
      <t>Blueprint 2050 - target nhhld (new), from 2050_TM152_FBP_PlusCrossing_</t>
    </r>
    <r>
      <rPr>
        <b/>
        <sz val="10"/>
        <color rgb="FFFF0000"/>
        <rFont val="Calibri"/>
        <family val="2"/>
        <scheme val="minor"/>
      </rPr>
      <t>20</t>
    </r>
    <r>
      <rPr>
        <b/>
        <sz val="10"/>
        <rFont val="Calibri"/>
        <family val="2"/>
        <scheme val="minor"/>
      </rPr>
      <t>_AV0</t>
    </r>
  </si>
  <si>
    <t>Blueprint 2050 - target share</t>
  </si>
  <si>
    <t>Hhld share in a no AV scenario (old)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</si>
</sst>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%"/>
    <numFmt numFmtId="165" formatCode="0.0000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164" fontId="0" fillId="0" borderId="0" xfId="1" applyNumberFormat="1" applyFont="1" applyFill="1"/>
    <xf numFmtId="2" fontId="0" fillId="0" borderId="0" xfId="1" applyNumberFormat="1" applyFont="1"/>
    <xf numFmtId="0" fontId="3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Fill="1"/>
    <xf numFmtId="164" fontId="5" fillId="0" borderId="0" xfId="1" applyNumberFormat="1" applyFont="1" applyFill="1"/>
    <xf numFmtId="2" fontId="6" fillId="0" borderId="0" xfId="0" applyNumberFormat="1" applyFont="1"/>
    <xf numFmtId="0" fontId="4" fillId="0" borderId="0" xfId="0" applyFont="1"/>
    <xf numFmtId="0" fontId="5" fillId="0" borderId="0" xfId="0" applyFont="1"/>
    <xf numFmtId="2" fontId="0" fillId="0" borderId="0" xfId="0" applyNumberFormat="1" applyFont="1"/>
    <xf numFmtId="0" fontId="5" fillId="0" borderId="0" xfId="0" applyFont="1" applyFill="1" applyAlignment="1">
      <alignment wrapText="1"/>
    </xf>
    <xf numFmtId="1" fontId="0" fillId="0" borderId="0" xfId="0" applyNumberFormat="1" applyFont="1"/>
    <xf numFmtId="0" fontId="7" fillId="0" borderId="0" xfId="0" applyFont="1"/>
    <xf numFmtId="2" fontId="7" fillId="0" borderId="0" xfId="1" applyNumberFormat="1" applyFont="1"/>
    <xf numFmtId="0" fontId="7" fillId="0" borderId="0" xfId="0" applyFont="1" applyFill="1"/>
    <xf numFmtId="164" fontId="0" fillId="0" borderId="0" xfId="0" applyNumberFormat="1" applyFont="1"/>
    <xf numFmtId="164" fontId="0" fillId="0" borderId="0" xfId="0" applyNumberFormat="1" applyFont="1" applyFill="1"/>
    <xf numFmtId="4" fontId="0" fillId="0" borderId="0" xfId="0" applyNumberFormat="1" applyFont="1" applyAlignment="1">
      <alignment wrapText="1"/>
    </xf>
    <xf numFmtId="4" fontId="0" fillId="0" borderId="0" xfId="0" applyNumberFormat="1" applyFont="1" applyFill="1" applyAlignment="1">
      <alignment wrapText="1"/>
    </xf>
    <xf numFmtId="165" fontId="0" fillId="0" borderId="0" xfId="0" applyNumberFormat="1" applyFont="1"/>
    <xf numFmtId="165" fontId="0" fillId="0" borderId="0" xfId="0" applyNumberFormat="1" applyFont="1" applyFill="1"/>
    <xf numFmtId="0" fontId="2" fillId="0" borderId="0" xfId="0" applyFont="1" applyAlignment="1">
      <alignment wrapText="1"/>
    </xf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2" fontId="4" fillId="3" borderId="0" xfId="0" applyNumberFormat="1" applyFont="1" applyFill="1" applyAlignment="1">
      <alignment wrapText="1"/>
    </xf>
    <xf numFmtId="2" fontId="4" fillId="4" borderId="0" xfId="0" applyNumberFormat="1" applyFont="1" applyFill="1" applyAlignment="1">
      <alignment wrapText="1"/>
    </xf>
    <xf numFmtId="0" fontId="4" fillId="2" borderId="0" xfId="0" applyFont="1" applyFill="1" applyAlignment="1">
      <alignment wrapText="1"/>
    </xf>
    <xf numFmtId="0" fontId="0" fillId="8" borderId="0" xfId="0" applyFont="1" applyFill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9" fontId="0" fillId="8" borderId="0" xfId="1" applyFont="1" applyFill="1"/>
    <xf numFmtId="164" fontId="0" fillId="8" borderId="0" xfId="0" applyNumberFormat="1" applyFont="1" applyFill="1"/>
    <xf numFmtId="0" fontId="2" fillId="9" borderId="0" xfId="0" applyFont="1" applyFill="1" applyAlignment="1">
      <alignment wrapText="1"/>
    </xf>
    <xf numFmtId="2" fontId="0" fillId="0" borderId="0" xfId="1" applyNumberFormat="1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0" fillId="9" borderId="0" xfId="0" applyFont="1" applyFill="1"/>
    <xf numFmtId="2" fontId="4" fillId="10" borderId="0" xfId="0" applyNumberFormat="1" applyFont="1" applyFill="1" applyAlignment="1">
      <alignment wrapText="1"/>
    </xf>
    <xf numFmtId="0" fontId="8" fillId="0" borderId="0" xfId="0" applyFont="1"/>
    <xf numFmtId="0" fontId="2" fillId="8" borderId="0" xfId="0" applyFont="1" applyFill="1"/>
    <xf numFmtId="166" fontId="0" fillId="8" borderId="0" xfId="0" applyNumberFormat="1" applyFont="1" applyFill="1"/>
  </cellXfs>
  <cellStyles count="2">
    <cellStyle name="Normal" xfId="0" builtinId="0"/>
    <cellStyle name="Percent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A2AD-038D-4C49-9C5C-F23ADE90AE4F}">
  <dimension ref="A1:T35"/>
  <sheetViews>
    <sheetView topLeftCell="A10" workbookViewId="0">
      <selection activeCell="C36" sqref="C36"/>
    </sheetView>
  </sheetViews>
  <sheetFormatPr defaultRowHeight="14.5" x14ac:dyDescent="0.35"/>
  <cols>
    <col min="1" max="1" width="32.453125" style="5" bestFit="1" customWidth="1"/>
    <col min="2" max="2" width="8.7265625" style="5"/>
    <col min="3" max="3" width="21.08984375" style="5" bestFit="1" customWidth="1"/>
    <col min="4" max="4" width="19.26953125" style="5" bestFit="1" customWidth="1"/>
    <col min="5" max="9" width="10.6328125" style="5" customWidth="1"/>
    <col min="10" max="11" width="10.7265625" style="6" customWidth="1"/>
    <col min="12" max="199" width="8.7265625" style="5"/>
    <col min="200" max="200" width="21.08984375" style="5" bestFit="1" customWidth="1"/>
    <col min="201" max="201" width="19.26953125" style="5" bestFit="1" customWidth="1"/>
    <col min="202" max="202" width="10.6328125" style="5" customWidth="1"/>
    <col min="203" max="217" width="10.7265625" style="5" customWidth="1"/>
    <col min="218" max="455" width="8.7265625" style="5"/>
    <col min="456" max="456" width="21.08984375" style="5" bestFit="1" customWidth="1"/>
    <col min="457" max="457" width="19.26953125" style="5" bestFit="1" customWidth="1"/>
    <col min="458" max="458" width="10.6328125" style="5" customWidth="1"/>
    <col min="459" max="473" width="10.7265625" style="5" customWidth="1"/>
    <col min="474" max="711" width="8.7265625" style="5"/>
    <col min="712" max="712" width="21.08984375" style="5" bestFit="1" customWidth="1"/>
    <col min="713" max="713" width="19.26953125" style="5" bestFit="1" customWidth="1"/>
    <col min="714" max="714" width="10.6328125" style="5" customWidth="1"/>
    <col min="715" max="729" width="10.7265625" style="5" customWidth="1"/>
    <col min="730" max="967" width="8.7265625" style="5"/>
    <col min="968" max="968" width="21.08984375" style="5" bestFit="1" customWidth="1"/>
    <col min="969" max="969" width="19.26953125" style="5" bestFit="1" customWidth="1"/>
    <col min="970" max="970" width="10.6328125" style="5" customWidth="1"/>
    <col min="971" max="985" width="10.7265625" style="5" customWidth="1"/>
    <col min="986" max="1223" width="8.7265625" style="5"/>
    <col min="1224" max="1224" width="21.08984375" style="5" bestFit="1" customWidth="1"/>
    <col min="1225" max="1225" width="19.26953125" style="5" bestFit="1" customWidth="1"/>
    <col min="1226" max="1226" width="10.6328125" style="5" customWidth="1"/>
    <col min="1227" max="1241" width="10.7265625" style="5" customWidth="1"/>
    <col min="1242" max="1479" width="8.7265625" style="5"/>
    <col min="1480" max="1480" width="21.08984375" style="5" bestFit="1" customWidth="1"/>
    <col min="1481" max="1481" width="19.26953125" style="5" bestFit="1" customWidth="1"/>
    <col min="1482" max="1482" width="10.6328125" style="5" customWidth="1"/>
    <col min="1483" max="1497" width="10.7265625" style="5" customWidth="1"/>
    <col min="1498" max="1735" width="8.7265625" style="5"/>
    <col min="1736" max="1736" width="21.08984375" style="5" bestFit="1" customWidth="1"/>
    <col min="1737" max="1737" width="19.26953125" style="5" bestFit="1" customWidth="1"/>
    <col min="1738" max="1738" width="10.6328125" style="5" customWidth="1"/>
    <col min="1739" max="1753" width="10.7265625" style="5" customWidth="1"/>
    <col min="1754" max="1991" width="8.7265625" style="5"/>
    <col min="1992" max="1992" width="21.08984375" style="5" bestFit="1" customWidth="1"/>
    <col min="1993" max="1993" width="19.26953125" style="5" bestFit="1" customWidth="1"/>
    <col min="1994" max="1994" width="10.6328125" style="5" customWidth="1"/>
    <col min="1995" max="2009" width="10.7265625" style="5" customWidth="1"/>
    <col min="2010" max="2247" width="8.7265625" style="5"/>
    <col min="2248" max="2248" width="21.08984375" style="5" bestFit="1" customWidth="1"/>
    <col min="2249" max="2249" width="19.26953125" style="5" bestFit="1" customWidth="1"/>
    <col min="2250" max="2250" width="10.6328125" style="5" customWidth="1"/>
    <col min="2251" max="2265" width="10.7265625" style="5" customWidth="1"/>
    <col min="2266" max="2503" width="8.7265625" style="5"/>
    <col min="2504" max="2504" width="21.08984375" style="5" bestFit="1" customWidth="1"/>
    <col min="2505" max="2505" width="19.26953125" style="5" bestFit="1" customWidth="1"/>
    <col min="2506" max="2506" width="10.6328125" style="5" customWidth="1"/>
    <col min="2507" max="2521" width="10.7265625" style="5" customWidth="1"/>
    <col min="2522" max="2759" width="8.7265625" style="5"/>
    <col min="2760" max="2760" width="21.08984375" style="5" bestFit="1" customWidth="1"/>
    <col min="2761" max="2761" width="19.26953125" style="5" bestFit="1" customWidth="1"/>
    <col min="2762" max="2762" width="10.6328125" style="5" customWidth="1"/>
    <col min="2763" max="2777" width="10.7265625" style="5" customWidth="1"/>
    <col min="2778" max="3015" width="8.7265625" style="5"/>
    <col min="3016" max="3016" width="21.08984375" style="5" bestFit="1" customWidth="1"/>
    <col min="3017" max="3017" width="19.26953125" style="5" bestFit="1" customWidth="1"/>
    <col min="3018" max="3018" width="10.6328125" style="5" customWidth="1"/>
    <col min="3019" max="3033" width="10.7265625" style="5" customWidth="1"/>
    <col min="3034" max="3271" width="8.7265625" style="5"/>
    <col min="3272" max="3272" width="21.08984375" style="5" bestFit="1" customWidth="1"/>
    <col min="3273" max="3273" width="19.26953125" style="5" bestFit="1" customWidth="1"/>
    <col min="3274" max="3274" width="10.6328125" style="5" customWidth="1"/>
    <col min="3275" max="3289" width="10.7265625" style="5" customWidth="1"/>
    <col min="3290" max="3527" width="8.7265625" style="5"/>
    <col min="3528" max="3528" width="21.08984375" style="5" bestFit="1" customWidth="1"/>
    <col min="3529" max="3529" width="19.26953125" style="5" bestFit="1" customWidth="1"/>
    <col min="3530" max="3530" width="10.6328125" style="5" customWidth="1"/>
    <col min="3531" max="3545" width="10.7265625" style="5" customWidth="1"/>
    <col min="3546" max="3783" width="8.7265625" style="5"/>
    <col min="3784" max="3784" width="21.08984375" style="5" bestFit="1" customWidth="1"/>
    <col min="3785" max="3785" width="19.26953125" style="5" bestFit="1" customWidth="1"/>
    <col min="3786" max="3786" width="10.6328125" style="5" customWidth="1"/>
    <col min="3787" max="3801" width="10.7265625" style="5" customWidth="1"/>
    <col min="3802" max="4039" width="8.7265625" style="5"/>
    <col min="4040" max="4040" width="21.08984375" style="5" bestFit="1" customWidth="1"/>
    <col min="4041" max="4041" width="19.26953125" style="5" bestFit="1" customWidth="1"/>
    <col min="4042" max="4042" width="10.6328125" style="5" customWidth="1"/>
    <col min="4043" max="4057" width="10.7265625" style="5" customWidth="1"/>
    <col min="4058" max="4295" width="8.7265625" style="5"/>
    <col min="4296" max="4296" width="21.08984375" style="5" bestFit="1" customWidth="1"/>
    <col min="4297" max="4297" width="19.26953125" style="5" bestFit="1" customWidth="1"/>
    <col min="4298" max="4298" width="10.6328125" style="5" customWidth="1"/>
    <col min="4299" max="4313" width="10.7265625" style="5" customWidth="1"/>
    <col min="4314" max="4551" width="8.7265625" style="5"/>
    <col min="4552" max="4552" width="21.08984375" style="5" bestFit="1" customWidth="1"/>
    <col min="4553" max="4553" width="19.26953125" style="5" bestFit="1" customWidth="1"/>
    <col min="4554" max="4554" width="10.6328125" style="5" customWidth="1"/>
    <col min="4555" max="4569" width="10.7265625" style="5" customWidth="1"/>
    <col min="4570" max="4807" width="8.7265625" style="5"/>
    <col min="4808" max="4808" width="21.08984375" style="5" bestFit="1" customWidth="1"/>
    <col min="4809" max="4809" width="19.26953125" style="5" bestFit="1" customWidth="1"/>
    <col min="4810" max="4810" width="10.6328125" style="5" customWidth="1"/>
    <col min="4811" max="4825" width="10.7265625" style="5" customWidth="1"/>
    <col min="4826" max="5063" width="8.7265625" style="5"/>
    <col min="5064" max="5064" width="21.08984375" style="5" bestFit="1" customWidth="1"/>
    <col min="5065" max="5065" width="19.26953125" style="5" bestFit="1" customWidth="1"/>
    <col min="5066" max="5066" width="10.6328125" style="5" customWidth="1"/>
    <col min="5067" max="5081" width="10.7265625" style="5" customWidth="1"/>
    <col min="5082" max="5319" width="8.7265625" style="5"/>
    <col min="5320" max="5320" width="21.08984375" style="5" bestFit="1" customWidth="1"/>
    <col min="5321" max="5321" width="19.26953125" style="5" bestFit="1" customWidth="1"/>
    <col min="5322" max="5322" width="10.6328125" style="5" customWidth="1"/>
    <col min="5323" max="5337" width="10.7265625" style="5" customWidth="1"/>
    <col min="5338" max="5575" width="8.7265625" style="5"/>
    <col min="5576" max="5576" width="21.08984375" style="5" bestFit="1" customWidth="1"/>
    <col min="5577" max="5577" width="19.26953125" style="5" bestFit="1" customWidth="1"/>
    <col min="5578" max="5578" width="10.6328125" style="5" customWidth="1"/>
    <col min="5579" max="5593" width="10.7265625" style="5" customWidth="1"/>
    <col min="5594" max="5831" width="8.7265625" style="5"/>
    <col min="5832" max="5832" width="21.08984375" style="5" bestFit="1" customWidth="1"/>
    <col min="5833" max="5833" width="19.26953125" style="5" bestFit="1" customWidth="1"/>
    <col min="5834" max="5834" width="10.6328125" style="5" customWidth="1"/>
    <col min="5835" max="5849" width="10.7265625" style="5" customWidth="1"/>
    <col min="5850" max="6087" width="8.7265625" style="5"/>
    <col min="6088" max="6088" width="21.08984375" style="5" bestFit="1" customWidth="1"/>
    <col min="6089" max="6089" width="19.26953125" style="5" bestFit="1" customWidth="1"/>
    <col min="6090" max="6090" width="10.6328125" style="5" customWidth="1"/>
    <col min="6091" max="6105" width="10.7265625" style="5" customWidth="1"/>
    <col min="6106" max="6343" width="8.7265625" style="5"/>
    <col min="6344" max="6344" width="21.08984375" style="5" bestFit="1" customWidth="1"/>
    <col min="6345" max="6345" width="19.26953125" style="5" bestFit="1" customWidth="1"/>
    <col min="6346" max="6346" width="10.6328125" style="5" customWidth="1"/>
    <col min="6347" max="6361" width="10.7265625" style="5" customWidth="1"/>
    <col min="6362" max="6599" width="8.7265625" style="5"/>
    <col min="6600" max="6600" width="21.08984375" style="5" bestFit="1" customWidth="1"/>
    <col min="6601" max="6601" width="19.26953125" style="5" bestFit="1" customWidth="1"/>
    <col min="6602" max="6602" width="10.6328125" style="5" customWidth="1"/>
    <col min="6603" max="6617" width="10.7265625" style="5" customWidth="1"/>
    <col min="6618" max="6855" width="8.7265625" style="5"/>
    <col min="6856" max="6856" width="21.08984375" style="5" bestFit="1" customWidth="1"/>
    <col min="6857" max="6857" width="19.26953125" style="5" bestFit="1" customWidth="1"/>
    <col min="6858" max="6858" width="10.6328125" style="5" customWidth="1"/>
    <col min="6859" max="6873" width="10.7265625" style="5" customWidth="1"/>
    <col min="6874" max="7111" width="8.7265625" style="5"/>
    <col min="7112" max="7112" width="21.08984375" style="5" bestFit="1" customWidth="1"/>
    <col min="7113" max="7113" width="19.26953125" style="5" bestFit="1" customWidth="1"/>
    <col min="7114" max="7114" width="10.6328125" style="5" customWidth="1"/>
    <col min="7115" max="7129" width="10.7265625" style="5" customWidth="1"/>
    <col min="7130" max="7367" width="8.7265625" style="5"/>
    <col min="7368" max="7368" width="21.08984375" style="5" bestFit="1" customWidth="1"/>
    <col min="7369" max="7369" width="19.26953125" style="5" bestFit="1" customWidth="1"/>
    <col min="7370" max="7370" width="10.6328125" style="5" customWidth="1"/>
    <col min="7371" max="7385" width="10.7265625" style="5" customWidth="1"/>
    <col min="7386" max="7623" width="8.7265625" style="5"/>
    <col min="7624" max="7624" width="21.08984375" style="5" bestFit="1" customWidth="1"/>
    <col min="7625" max="7625" width="19.26953125" style="5" bestFit="1" customWidth="1"/>
    <col min="7626" max="7626" width="10.6328125" style="5" customWidth="1"/>
    <col min="7627" max="7641" width="10.7265625" style="5" customWidth="1"/>
    <col min="7642" max="7879" width="8.7265625" style="5"/>
    <col min="7880" max="7880" width="21.08984375" style="5" bestFit="1" customWidth="1"/>
    <col min="7881" max="7881" width="19.26953125" style="5" bestFit="1" customWidth="1"/>
    <col min="7882" max="7882" width="10.6328125" style="5" customWidth="1"/>
    <col min="7883" max="7897" width="10.7265625" style="5" customWidth="1"/>
    <col min="7898" max="8135" width="8.7265625" style="5"/>
    <col min="8136" max="8136" width="21.08984375" style="5" bestFit="1" customWidth="1"/>
    <col min="8137" max="8137" width="19.26953125" style="5" bestFit="1" customWidth="1"/>
    <col min="8138" max="8138" width="10.6328125" style="5" customWidth="1"/>
    <col min="8139" max="8153" width="10.7265625" style="5" customWidth="1"/>
    <col min="8154" max="8391" width="8.7265625" style="5"/>
    <col min="8392" max="8392" width="21.08984375" style="5" bestFit="1" customWidth="1"/>
    <col min="8393" max="8393" width="19.26953125" style="5" bestFit="1" customWidth="1"/>
    <col min="8394" max="8394" width="10.6328125" style="5" customWidth="1"/>
    <col min="8395" max="8409" width="10.7265625" style="5" customWidth="1"/>
    <col min="8410" max="8647" width="8.7265625" style="5"/>
    <col min="8648" max="8648" width="21.08984375" style="5" bestFit="1" customWidth="1"/>
    <col min="8649" max="8649" width="19.26953125" style="5" bestFit="1" customWidth="1"/>
    <col min="8650" max="8650" width="10.6328125" style="5" customWidth="1"/>
    <col min="8651" max="8665" width="10.7265625" style="5" customWidth="1"/>
    <col min="8666" max="8903" width="8.7265625" style="5"/>
    <col min="8904" max="8904" width="21.08984375" style="5" bestFit="1" customWidth="1"/>
    <col min="8905" max="8905" width="19.26953125" style="5" bestFit="1" customWidth="1"/>
    <col min="8906" max="8906" width="10.6328125" style="5" customWidth="1"/>
    <col min="8907" max="8921" width="10.7265625" style="5" customWidth="1"/>
    <col min="8922" max="9159" width="8.7265625" style="5"/>
    <col min="9160" max="9160" width="21.08984375" style="5" bestFit="1" customWidth="1"/>
    <col min="9161" max="9161" width="19.26953125" style="5" bestFit="1" customWidth="1"/>
    <col min="9162" max="9162" width="10.6328125" style="5" customWidth="1"/>
    <col min="9163" max="9177" width="10.7265625" style="5" customWidth="1"/>
    <col min="9178" max="9415" width="8.7265625" style="5"/>
    <col min="9416" max="9416" width="21.08984375" style="5" bestFit="1" customWidth="1"/>
    <col min="9417" max="9417" width="19.26953125" style="5" bestFit="1" customWidth="1"/>
    <col min="9418" max="9418" width="10.6328125" style="5" customWidth="1"/>
    <col min="9419" max="9433" width="10.7265625" style="5" customWidth="1"/>
    <col min="9434" max="9671" width="8.7265625" style="5"/>
    <col min="9672" max="9672" width="21.08984375" style="5" bestFit="1" customWidth="1"/>
    <col min="9673" max="9673" width="19.26953125" style="5" bestFit="1" customWidth="1"/>
    <col min="9674" max="9674" width="10.6328125" style="5" customWidth="1"/>
    <col min="9675" max="9689" width="10.7265625" style="5" customWidth="1"/>
    <col min="9690" max="9927" width="8.7265625" style="5"/>
    <col min="9928" max="9928" width="21.08984375" style="5" bestFit="1" customWidth="1"/>
    <col min="9929" max="9929" width="19.26953125" style="5" bestFit="1" customWidth="1"/>
    <col min="9930" max="9930" width="10.6328125" style="5" customWidth="1"/>
    <col min="9931" max="9945" width="10.7265625" style="5" customWidth="1"/>
    <col min="9946" max="10183" width="8.7265625" style="5"/>
    <col min="10184" max="10184" width="21.08984375" style="5" bestFit="1" customWidth="1"/>
    <col min="10185" max="10185" width="19.26953125" style="5" bestFit="1" customWidth="1"/>
    <col min="10186" max="10186" width="10.6328125" style="5" customWidth="1"/>
    <col min="10187" max="10201" width="10.7265625" style="5" customWidth="1"/>
    <col min="10202" max="10439" width="8.7265625" style="5"/>
    <col min="10440" max="10440" width="21.08984375" style="5" bestFit="1" customWidth="1"/>
    <col min="10441" max="10441" width="19.26953125" style="5" bestFit="1" customWidth="1"/>
    <col min="10442" max="10442" width="10.6328125" style="5" customWidth="1"/>
    <col min="10443" max="10457" width="10.7265625" style="5" customWidth="1"/>
    <col min="10458" max="10695" width="8.7265625" style="5"/>
    <col min="10696" max="10696" width="21.08984375" style="5" bestFit="1" customWidth="1"/>
    <col min="10697" max="10697" width="19.26953125" style="5" bestFit="1" customWidth="1"/>
    <col min="10698" max="10698" width="10.6328125" style="5" customWidth="1"/>
    <col min="10699" max="10713" width="10.7265625" style="5" customWidth="1"/>
    <col min="10714" max="10951" width="8.7265625" style="5"/>
    <col min="10952" max="10952" width="21.08984375" style="5" bestFit="1" customWidth="1"/>
    <col min="10953" max="10953" width="19.26953125" style="5" bestFit="1" customWidth="1"/>
    <col min="10954" max="10954" width="10.6328125" style="5" customWidth="1"/>
    <col min="10955" max="10969" width="10.7265625" style="5" customWidth="1"/>
    <col min="10970" max="11207" width="8.7265625" style="5"/>
    <col min="11208" max="11208" width="21.08984375" style="5" bestFit="1" customWidth="1"/>
    <col min="11209" max="11209" width="19.26953125" style="5" bestFit="1" customWidth="1"/>
    <col min="11210" max="11210" width="10.6328125" style="5" customWidth="1"/>
    <col min="11211" max="11225" width="10.7265625" style="5" customWidth="1"/>
    <col min="11226" max="11463" width="8.7265625" style="5"/>
    <col min="11464" max="11464" width="21.08984375" style="5" bestFit="1" customWidth="1"/>
    <col min="11465" max="11465" width="19.26953125" style="5" bestFit="1" customWidth="1"/>
    <col min="11466" max="11466" width="10.6328125" style="5" customWidth="1"/>
    <col min="11467" max="11481" width="10.7265625" style="5" customWidth="1"/>
    <col min="11482" max="11719" width="8.7265625" style="5"/>
    <col min="11720" max="11720" width="21.08984375" style="5" bestFit="1" customWidth="1"/>
    <col min="11721" max="11721" width="19.26953125" style="5" bestFit="1" customWidth="1"/>
    <col min="11722" max="11722" width="10.6328125" style="5" customWidth="1"/>
    <col min="11723" max="11737" width="10.7265625" style="5" customWidth="1"/>
    <col min="11738" max="11975" width="8.7265625" style="5"/>
    <col min="11976" max="11976" width="21.08984375" style="5" bestFit="1" customWidth="1"/>
    <col min="11977" max="11977" width="19.26953125" style="5" bestFit="1" customWidth="1"/>
    <col min="11978" max="11978" width="10.6328125" style="5" customWidth="1"/>
    <col min="11979" max="11993" width="10.7265625" style="5" customWidth="1"/>
    <col min="11994" max="12231" width="8.7265625" style="5"/>
    <col min="12232" max="12232" width="21.08984375" style="5" bestFit="1" customWidth="1"/>
    <col min="12233" max="12233" width="19.26953125" style="5" bestFit="1" customWidth="1"/>
    <col min="12234" max="12234" width="10.6328125" style="5" customWidth="1"/>
    <col min="12235" max="12249" width="10.7265625" style="5" customWidth="1"/>
    <col min="12250" max="12487" width="8.7265625" style="5"/>
    <col min="12488" max="12488" width="21.08984375" style="5" bestFit="1" customWidth="1"/>
    <col min="12489" max="12489" width="19.26953125" style="5" bestFit="1" customWidth="1"/>
    <col min="12490" max="12490" width="10.6328125" style="5" customWidth="1"/>
    <col min="12491" max="12505" width="10.7265625" style="5" customWidth="1"/>
    <col min="12506" max="12743" width="8.7265625" style="5"/>
    <col min="12744" max="12744" width="21.08984375" style="5" bestFit="1" customWidth="1"/>
    <col min="12745" max="12745" width="19.26953125" style="5" bestFit="1" customWidth="1"/>
    <col min="12746" max="12746" width="10.6328125" style="5" customWidth="1"/>
    <col min="12747" max="12761" width="10.7265625" style="5" customWidth="1"/>
    <col min="12762" max="12999" width="8.7265625" style="5"/>
    <col min="13000" max="13000" width="21.08984375" style="5" bestFit="1" customWidth="1"/>
    <col min="13001" max="13001" width="19.26953125" style="5" bestFit="1" customWidth="1"/>
    <col min="13002" max="13002" width="10.6328125" style="5" customWidth="1"/>
    <col min="13003" max="13017" width="10.7265625" style="5" customWidth="1"/>
    <col min="13018" max="13255" width="8.7265625" style="5"/>
    <col min="13256" max="13256" width="21.08984375" style="5" bestFit="1" customWidth="1"/>
    <col min="13257" max="13257" width="19.26953125" style="5" bestFit="1" customWidth="1"/>
    <col min="13258" max="13258" width="10.6328125" style="5" customWidth="1"/>
    <col min="13259" max="13273" width="10.7265625" style="5" customWidth="1"/>
    <col min="13274" max="13511" width="8.7265625" style="5"/>
    <col min="13512" max="13512" width="21.08984375" style="5" bestFit="1" customWidth="1"/>
    <col min="13513" max="13513" width="19.26953125" style="5" bestFit="1" customWidth="1"/>
    <col min="13514" max="13514" width="10.6328125" style="5" customWidth="1"/>
    <col min="13515" max="13529" width="10.7265625" style="5" customWidth="1"/>
    <col min="13530" max="13767" width="8.7265625" style="5"/>
    <col min="13768" max="13768" width="21.08984375" style="5" bestFit="1" customWidth="1"/>
    <col min="13769" max="13769" width="19.26953125" style="5" bestFit="1" customWidth="1"/>
    <col min="13770" max="13770" width="10.6328125" style="5" customWidth="1"/>
    <col min="13771" max="13785" width="10.7265625" style="5" customWidth="1"/>
    <col min="13786" max="14023" width="8.7265625" style="5"/>
    <col min="14024" max="14024" width="21.08984375" style="5" bestFit="1" customWidth="1"/>
    <col min="14025" max="14025" width="19.26953125" style="5" bestFit="1" customWidth="1"/>
    <col min="14026" max="14026" width="10.6328125" style="5" customWidth="1"/>
    <col min="14027" max="14041" width="10.7265625" style="5" customWidth="1"/>
    <col min="14042" max="14279" width="8.7265625" style="5"/>
    <col min="14280" max="14280" width="21.08984375" style="5" bestFit="1" customWidth="1"/>
    <col min="14281" max="14281" width="19.26953125" style="5" bestFit="1" customWidth="1"/>
    <col min="14282" max="14282" width="10.6328125" style="5" customWidth="1"/>
    <col min="14283" max="14297" width="10.7265625" style="5" customWidth="1"/>
    <col min="14298" max="14535" width="8.7265625" style="5"/>
    <col min="14536" max="14536" width="21.08984375" style="5" bestFit="1" customWidth="1"/>
    <col min="14537" max="14537" width="19.26953125" style="5" bestFit="1" customWidth="1"/>
    <col min="14538" max="14538" width="10.6328125" style="5" customWidth="1"/>
    <col min="14539" max="14553" width="10.7265625" style="5" customWidth="1"/>
    <col min="14554" max="14791" width="8.7265625" style="5"/>
    <col min="14792" max="14792" width="21.08984375" style="5" bestFit="1" customWidth="1"/>
    <col min="14793" max="14793" width="19.26953125" style="5" bestFit="1" customWidth="1"/>
    <col min="14794" max="14794" width="10.6328125" style="5" customWidth="1"/>
    <col min="14795" max="14809" width="10.7265625" style="5" customWidth="1"/>
    <col min="14810" max="15047" width="8.7265625" style="5"/>
    <col min="15048" max="15048" width="21.08984375" style="5" bestFit="1" customWidth="1"/>
    <col min="15049" max="15049" width="19.26953125" style="5" bestFit="1" customWidth="1"/>
    <col min="15050" max="15050" width="10.6328125" style="5" customWidth="1"/>
    <col min="15051" max="15065" width="10.7265625" style="5" customWidth="1"/>
    <col min="15066" max="15303" width="8.7265625" style="5"/>
    <col min="15304" max="15304" width="21.08984375" style="5" bestFit="1" customWidth="1"/>
    <col min="15305" max="15305" width="19.26953125" style="5" bestFit="1" customWidth="1"/>
    <col min="15306" max="15306" width="10.6328125" style="5" customWidth="1"/>
    <col min="15307" max="15321" width="10.7265625" style="5" customWidth="1"/>
    <col min="15322" max="15559" width="8.7265625" style="5"/>
    <col min="15560" max="15560" width="21.08984375" style="5" bestFit="1" customWidth="1"/>
    <col min="15561" max="15561" width="19.26953125" style="5" bestFit="1" customWidth="1"/>
    <col min="15562" max="15562" width="10.6328125" style="5" customWidth="1"/>
    <col min="15563" max="15577" width="10.7265625" style="5" customWidth="1"/>
    <col min="15578" max="15815" width="8.7265625" style="5"/>
    <col min="15816" max="15816" width="21.08984375" style="5" bestFit="1" customWidth="1"/>
    <col min="15817" max="15817" width="19.26953125" style="5" bestFit="1" customWidth="1"/>
    <col min="15818" max="15818" width="10.6328125" style="5" customWidth="1"/>
    <col min="15819" max="15833" width="10.7265625" style="5" customWidth="1"/>
    <col min="15834" max="16071" width="8.7265625" style="5"/>
    <col min="16072" max="16072" width="21.08984375" style="5" bestFit="1" customWidth="1"/>
    <col min="16073" max="16073" width="19.26953125" style="5" bestFit="1" customWidth="1"/>
    <col min="16074" max="16074" width="10.6328125" style="5" customWidth="1"/>
    <col min="16075" max="16089" width="10.7265625" style="5" customWidth="1"/>
    <col min="16090" max="16384" width="8.7265625" style="5"/>
  </cols>
  <sheetData>
    <row r="1" spans="1:13" x14ac:dyDescent="0.35">
      <c r="D1" s="26" t="s">
        <v>34</v>
      </c>
      <c r="E1" s="26"/>
      <c r="F1" s="24" t="s">
        <v>35</v>
      </c>
      <c r="G1" s="24"/>
      <c r="H1" s="40" t="s">
        <v>35</v>
      </c>
      <c r="I1" s="40"/>
      <c r="J1" s="25" t="s">
        <v>36</v>
      </c>
      <c r="K1" s="25"/>
    </row>
    <row r="2" spans="1:13" ht="105" thickBot="1" x14ac:dyDescent="0.4">
      <c r="A2" s="4" t="s">
        <v>0</v>
      </c>
      <c r="B2" s="4" t="s">
        <v>1</v>
      </c>
      <c r="C2" s="4" t="s">
        <v>2</v>
      </c>
      <c r="D2" s="28" t="s">
        <v>39</v>
      </c>
      <c r="E2" s="28" t="s">
        <v>32</v>
      </c>
      <c r="F2" s="27" t="s">
        <v>40</v>
      </c>
      <c r="G2" s="27" t="s">
        <v>42</v>
      </c>
      <c r="H2" s="41" t="s">
        <v>41</v>
      </c>
      <c r="I2" s="41" t="s">
        <v>42</v>
      </c>
      <c r="J2" s="29" t="s">
        <v>25</v>
      </c>
      <c r="K2" s="29" t="s">
        <v>26</v>
      </c>
    </row>
    <row r="3" spans="1:13" x14ac:dyDescent="0.35">
      <c r="A3" s="5">
        <v>0</v>
      </c>
      <c r="B3" s="5">
        <v>0</v>
      </c>
      <c r="C3" s="6" t="s">
        <v>3</v>
      </c>
      <c r="D3" s="5">
        <v>326133</v>
      </c>
      <c r="E3" s="7">
        <v>0.15532739043525848</v>
      </c>
      <c r="F3">
        <v>352449</v>
      </c>
      <c r="G3" s="7">
        <v>0.16856168576511774</v>
      </c>
      <c r="H3">
        <v>274273</v>
      </c>
      <c r="I3" s="7">
        <v>0.13113441237824169</v>
      </c>
      <c r="J3" s="31">
        <v>262736</v>
      </c>
      <c r="K3" s="1">
        <v>0.12561838376584539</v>
      </c>
      <c r="M3" s="3" t="s">
        <v>27</v>
      </c>
    </row>
    <row r="4" spans="1:13" x14ac:dyDescent="0.35">
      <c r="A4" s="5">
        <v>0</v>
      </c>
      <c r="B4" s="5">
        <v>1</v>
      </c>
      <c r="C4" s="6" t="s">
        <v>4</v>
      </c>
      <c r="D4" s="5">
        <v>366889.55612416414</v>
      </c>
      <c r="E4" s="7">
        <v>0.17473851873535251</v>
      </c>
      <c r="F4">
        <v>641171</v>
      </c>
      <c r="G4" s="7">
        <v>0.30664540011095592</v>
      </c>
      <c r="H4">
        <v>720576</v>
      </c>
      <c r="I4" s="7">
        <v>0.34451918465858428</v>
      </c>
      <c r="J4" s="32">
        <v>626395</v>
      </c>
      <c r="K4" s="1">
        <v>0.29948970639351558</v>
      </c>
      <c r="M4" s="5" t="s">
        <v>28</v>
      </c>
    </row>
    <row r="5" spans="1:13" x14ac:dyDescent="0.35">
      <c r="A5" s="5">
        <v>1</v>
      </c>
      <c r="B5" s="5">
        <v>1</v>
      </c>
      <c r="C5" s="6" t="s">
        <v>5</v>
      </c>
      <c r="D5" s="5">
        <v>281798.69522683602</v>
      </c>
      <c r="E5" s="7">
        <v>0.13421228749511752</v>
      </c>
      <c r="F5" s="7"/>
      <c r="G5" s="7">
        <v>0</v>
      </c>
      <c r="H5" s="7">
        <v>0</v>
      </c>
      <c r="I5" s="7">
        <v>0</v>
      </c>
      <c r="J5" s="32">
        <v>60528</v>
      </c>
      <c r="K5" s="1">
        <v>2.8939427914633279E-2</v>
      </c>
    </row>
    <row r="6" spans="1:13" x14ac:dyDescent="0.35">
      <c r="A6" s="5">
        <v>0</v>
      </c>
      <c r="B6" s="5">
        <v>2</v>
      </c>
      <c r="C6" s="6" t="s">
        <v>6</v>
      </c>
      <c r="D6" s="5">
        <v>358998.98199425329</v>
      </c>
      <c r="E6" s="7">
        <v>0.17098047435273861</v>
      </c>
      <c r="F6">
        <v>700374</v>
      </c>
      <c r="G6" s="7">
        <v>0.3349597306448836</v>
      </c>
      <c r="H6">
        <v>713893</v>
      </c>
      <c r="I6" s="7">
        <v>0.34132393292792251</v>
      </c>
      <c r="J6" s="32">
        <v>493328</v>
      </c>
      <c r="K6" s="1">
        <v>0.23586819479034837</v>
      </c>
      <c r="M6" s="5" t="s">
        <v>29</v>
      </c>
    </row>
    <row r="7" spans="1:13" x14ac:dyDescent="0.35">
      <c r="A7" s="5">
        <v>2</v>
      </c>
      <c r="B7" s="5">
        <v>2</v>
      </c>
      <c r="C7" s="6" t="s">
        <v>7</v>
      </c>
      <c r="D7" s="5">
        <v>149034.0819942533</v>
      </c>
      <c r="E7" s="7">
        <v>7.0980474352738618E-2</v>
      </c>
      <c r="F7" s="7"/>
      <c r="G7" s="7">
        <v>0</v>
      </c>
      <c r="H7" s="7">
        <v>0</v>
      </c>
      <c r="I7" s="7">
        <v>0</v>
      </c>
      <c r="J7" s="32">
        <v>112691</v>
      </c>
      <c r="K7" s="1">
        <v>5.3879412356726449E-2</v>
      </c>
      <c r="M7" s="42" t="s">
        <v>30</v>
      </c>
    </row>
    <row r="8" spans="1:13" x14ac:dyDescent="0.35">
      <c r="A8" s="5">
        <v>1</v>
      </c>
      <c r="B8" s="5">
        <v>2</v>
      </c>
      <c r="C8" s="6" t="s">
        <v>8</v>
      </c>
      <c r="D8" s="5">
        <v>212023.55199425327</v>
      </c>
      <c r="E8" s="7">
        <v>0.10098047435273862</v>
      </c>
      <c r="F8" s="7"/>
      <c r="G8" s="7">
        <v>0</v>
      </c>
      <c r="H8" s="7">
        <v>0</v>
      </c>
      <c r="I8" s="7">
        <v>0</v>
      </c>
      <c r="J8" s="32">
        <v>115910</v>
      </c>
      <c r="K8" s="1">
        <v>5.5418468966183305E-2</v>
      </c>
    </row>
    <row r="9" spans="1:13" x14ac:dyDescent="0.35">
      <c r="A9" s="5">
        <v>0</v>
      </c>
      <c r="B9" s="5">
        <v>3</v>
      </c>
      <c r="C9" s="6" t="s">
        <v>9</v>
      </c>
      <c r="D9" s="5">
        <v>131670.85453472409</v>
      </c>
      <c r="E9" s="7">
        <v>6.2710888598391482E-2</v>
      </c>
      <c r="F9">
        <v>260782</v>
      </c>
      <c r="G9" s="7">
        <v>0.12472117536778068</v>
      </c>
      <c r="H9">
        <v>252465</v>
      </c>
      <c r="I9" s="7">
        <v>0.120707650483543</v>
      </c>
      <c r="J9" s="32">
        <v>153835</v>
      </c>
      <c r="K9" s="1">
        <v>7.3551032468404873E-2</v>
      </c>
    </row>
    <row r="10" spans="1:13" x14ac:dyDescent="0.35">
      <c r="A10" s="5">
        <v>3</v>
      </c>
      <c r="B10" s="5">
        <v>3</v>
      </c>
      <c r="C10" s="6" t="s">
        <v>10</v>
      </c>
      <c r="D10" s="5">
        <v>44008.260751689981</v>
      </c>
      <c r="E10" s="7">
        <v>2.0959817927515494E-2</v>
      </c>
      <c r="F10" s="7"/>
      <c r="G10" s="7">
        <v>0</v>
      </c>
      <c r="H10" s="7">
        <v>0</v>
      </c>
      <c r="I10" s="7">
        <v>0</v>
      </c>
      <c r="J10" s="32">
        <v>58668</v>
      </c>
      <c r="K10" s="1">
        <v>2.8050131458097163E-2</v>
      </c>
    </row>
    <row r="11" spans="1:13" x14ac:dyDescent="0.35">
      <c r="A11" s="5">
        <v>1</v>
      </c>
      <c r="B11" s="5">
        <v>3</v>
      </c>
      <c r="C11" s="6" t="s">
        <v>11</v>
      </c>
      <c r="D11" s="5">
        <v>47582.372610895975</v>
      </c>
      <c r="E11" s="7">
        <v>2.2662060473391494E-2</v>
      </c>
      <c r="F11" s="7"/>
      <c r="G11" s="7">
        <v>0</v>
      </c>
      <c r="H11" s="7">
        <v>0</v>
      </c>
      <c r="I11" s="7">
        <v>0</v>
      </c>
      <c r="J11" s="32">
        <v>64192</v>
      </c>
      <c r="K11" s="1">
        <v>3.0691246310734527E-2</v>
      </c>
    </row>
    <row r="12" spans="1:13" x14ac:dyDescent="0.35">
      <c r="A12" s="5">
        <v>2</v>
      </c>
      <c r="B12" s="5">
        <v>3</v>
      </c>
      <c r="C12" s="6" t="s">
        <v>12</v>
      </c>
      <c r="D12" s="5">
        <v>44008.260751689981</v>
      </c>
      <c r="E12" s="7">
        <v>2.0959817927515494E-2</v>
      </c>
      <c r="F12" s="7"/>
      <c r="G12" s="7">
        <v>0</v>
      </c>
      <c r="H12" s="7">
        <v>0</v>
      </c>
      <c r="I12" s="7">
        <v>0</v>
      </c>
      <c r="J12" s="32">
        <v>35886</v>
      </c>
      <c r="K12" s="1">
        <v>1.7157684214653215E-2</v>
      </c>
    </row>
    <row r="13" spans="1:13" ht="15" thickBot="1" x14ac:dyDescent="0.4">
      <c r="A13" s="5">
        <v>0</v>
      </c>
      <c r="B13" s="5">
        <v>4.4000000000000004</v>
      </c>
      <c r="C13" s="6" t="s">
        <v>13</v>
      </c>
      <c r="D13" s="5">
        <v>137501</v>
      </c>
      <c r="E13" s="7">
        <v>6.5487612453319577E-2</v>
      </c>
      <c r="F13">
        <v>136144</v>
      </c>
      <c r="G13" s="7">
        <v>6.5112008111262026E-2</v>
      </c>
      <c r="H13">
        <v>130334</v>
      </c>
      <c r="I13" s="7">
        <v>6.2314819551708527E-2</v>
      </c>
      <c r="J13" s="33">
        <v>107372</v>
      </c>
      <c r="K13" s="1">
        <v>5.1336311360857853E-2</v>
      </c>
    </row>
    <row r="14" spans="1:13" x14ac:dyDescent="0.35">
      <c r="E14" s="8"/>
      <c r="F14" s="8"/>
      <c r="G14" s="8"/>
      <c r="H14" s="8"/>
      <c r="I14" s="8"/>
    </row>
    <row r="15" spans="1:13" x14ac:dyDescent="0.35">
      <c r="A15" s="9" t="s">
        <v>14</v>
      </c>
      <c r="C15" s="10"/>
      <c r="E15" s="11"/>
      <c r="F15" s="11"/>
      <c r="G15" s="11"/>
      <c r="H15" s="11"/>
      <c r="I15" s="11"/>
      <c r="J15" s="12"/>
    </row>
    <row r="16" spans="1:13" x14ac:dyDescent="0.35">
      <c r="C16" s="5" t="s">
        <v>15</v>
      </c>
      <c r="D16" s="13">
        <v>2099648.6159827597</v>
      </c>
      <c r="E16" s="11"/>
      <c r="F16" s="13">
        <v>2090920</v>
      </c>
      <c r="G16" s="11"/>
      <c r="H16" s="13">
        <v>2091541</v>
      </c>
      <c r="I16" s="11"/>
      <c r="J16" s="13">
        <v>2091541</v>
      </c>
    </row>
    <row r="17" spans="1:20" x14ac:dyDescent="0.35">
      <c r="C17" s="5" t="s">
        <v>16</v>
      </c>
      <c r="D17" s="13">
        <v>3495615.1292635193</v>
      </c>
      <c r="E17" s="11"/>
      <c r="F17" s="13">
        <v>3423298.6</v>
      </c>
      <c r="G17" s="11"/>
      <c r="H17" s="13">
        <v>3479226.6</v>
      </c>
      <c r="I17" s="11"/>
      <c r="J17" s="13">
        <v>3540960.8</v>
      </c>
    </row>
    <row r="18" spans="1:20" x14ac:dyDescent="0.35">
      <c r="C18" s="5" t="s">
        <v>17</v>
      </c>
      <c r="D18" s="13">
        <v>1059514.0875789418</v>
      </c>
      <c r="E18" s="11"/>
      <c r="F18" s="13">
        <v>0</v>
      </c>
      <c r="G18" s="11"/>
      <c r="H18" s="13">
        <v>0</v>
      </c>
      <c r="I18" s="11"/>
      <c r="J18" s="13">
        <v>713788</v>
      </c>
      <c r="L18" s="43" t="s">
        <v>33</v>
      </c>
    </row>
    <row r="19" spans="1:20" x14ac:dyDescent="0.35">
      <c r="C19" s="30" t="s">
        <v>18</v>
      </c>
      <c r="D19" s="34">
        <v>0.3030980380846926</v>
      </c>
      <c r="E19" s="30"/>
      <c r="F19" s="34">
        <v>0</v>
      </c>
      <c r="G19" s="30"/>
      <c r="H19" s="34">
        <v>0</v>
      </c>
      <c r="I19" s="30"/>
      <c r="J19" s="34">
        <v>0.20158031684507777</v>
      </c>
      <c r="L19" s="35">
        <f>J19-H19</f>
        <v>0.20158031684507777</v>
      </c>
    </row>
    <row r="20" spans="1:20" x14ac:dyDescent="0.35">
      <c r="C20" s="10" t="s">
        <v>19</v>
      </c>
      <c r="D20" s="2">
        <v>1.6648572064175438</v>
      </c>
      <c r="F20" s="2">
        <v>1.6372212231936181</v>
      </c>
      <c r="H20" s="2">
        <v>1.6634752079925759</v>
      </c>
      <c r="J20" s="2">
        <v>1.6929913398781089</v>
      </c>
      <c r="L20" s="44">
        <f>J20-H20</f>
        <v>2.9516131885533037E-2</v>
      </c>
      <c r="N20" s="11"/>
    </row>
    <row r="21" spans="1:20" s="14" customFormat="1" x14ac:dyDescent="0.35">
      <c r="D21" s="15"/>
      <c r="J21" s="15"/>
      <c r="K21" s="16"/>
      <c r="M21" s="5"/>
      <c r="N21" s="5"/>
      <c r="O21" s="5"/>
      <c r="P21" s="5"/>
      <c r="Q21" s="5"/>
      <c r="R21" s="5"/>
      <c r="S21" s="5"/>
      <c r="T21" s="5"/>
    </row>
    <row r="22" spans="1:20" s="14" customFormat="1" x14ac:dyDescent="0.35">
      <c r="D22" s="15"/>
      <c r="J22" s="15"/>
      <c r="K22" s="16"/>
      <c r="M22" s="5"/>
      <c r="N22" s="5"/>
      <c r="O22" s="5"/>
      <c r="P22" s="5"/>
      <c r="Q22" s="5"/>
      <c r="R22" s="5"/>
      <c r="S22" s="5"/>
      <c r="T22" s="5"/>
    </row>
    <row r="23" spans="1:20" ht="43.5" x14ac:dyDescent="0.35">
      <c r="C23" s="10"/>
      <c r="D23" s="2"/>
      <c r="F23" s="23"/>
      <c r="G23" s="39" t="s">
        <v>37</v>
      </c>
      <c r="H23" s="23"/>
      <c r="I23" s="36" t="s">
        <v>37</v>
      </c>
      <c r="J23" s="37"/>
      <c r="K23" s="38" t="s">
        <v>38</v>
      </c>
      <c r="L23" s="43" t="s">
        <v>33</v>
      </c>
    </row>
    <row r="24" spans="1:20" x14ac:dyDescent="0.35">
      <c r="A24" s="4" t="s">
        <v>31</v>
      </c>
      <c r="C24" s="10" t="s">
        <v>20</v>
      </c>
      <c r="E24" s="17">
        <v>0.15532739043525848</v>
      </c>
      <c r="F24"/>
      <c r="G24" s="17">
        <v>0.16856168576511774</v>
      </c>
      <c r="H24"/>
      <c r="I24" s="17">
        <v>0.13113441237824169</v>
      </c>
      <c r="K24" s="18">
        <v>0.12561838376584539</v>
      </c>
      <c r="L24" s="35">
        <f>K24-I24</f>
        <v>-5.5160286123963065E-3</v>
      </c>
    </row>
    <row r="25" spans="1:20" x14ac:dyDescent="0.35">
      <c r="C25" s="10" t="s">
        <v>21</v>
      </c>
      <c r="E25" s="17">
        <v>0.30895080623047</v>
      </c>
      <c r="F25"/>
      <c r="G25" s="17">
        <v>0.30664540011095592</v>
      </c>
      <c r="H25"/>
      <c r="I25" s="17">
        <v>0.34451918465858428</v>
      </c>
      <c r="K25" s="18">
        <v>0.32842913430814885</v>
      </c>
      <c r="L25" s="35">
        <f t="shared" ref="L25:L28" si="0">K25-I25</f>
        <v>-1.6090050350435425E-2</v>
      </c>
    </row>
    <row r="26" spans="1:20" x14ac:dyDescent="0.35">
      <c r="C26" s="10" t="s">
        <v>22</v>
      </c>
      <c r="E26" s="17">
        <v>0.34294142305821584</v>
      </c>
      <c r="F26"/>
      <c r="G26" s="17">
        <v>0.3349597306448836</v>
      </c>
      <c r="H26"/>
      <c r="I26" s="17">
        <v>0.34132393292792251</v>
      </c>
      <c r="K26" s="18">
        <v>0.34516607611325811</v>
      </c>
      <c r="L26" s="35">
        <f t="shared" si="0"/>
        <v>3.8421431853356003E-3</v>
      </c>
    </row>
    <row r="27" spans="1:20" x14ac:dyDescent="0.35">
      <c r="C27" s="10" t="s">
        <v>23</v>
      </c>
      <c r="E27" s="17">
        <v>0.12729258492681395</v>
      </c>
      <c r="F27"/>
      <c r="G27" s="17">
        <v>0.12472117536778068</v>
      </c>
      <c r="H27"/>
      <c r="I27" s="17">
        <v>0.120707650483543</v>
      </c>
      <c r="K27" s="18">
        <v>0.14945009445188978</v>
      </c>
      <c r="L27" s="35">
        <f t="shared" si="0"/>
        <v>2.8742443968346784E-2</v>
      </c>
    </row>
    <row r="28" spans="1:20" x14ac:dyDescent="0.35">
      <c r="C28" s="10" t="s">
        <v>24</v>
      </c>
      <c r="E28" s="17">
        <v>6.5487612453319577E-2</v>
      </c>
      <c r="F28"/>
      <c r="G28" s="17">
        <v>6.5112008111262026E-2</v>
      </c>
      <c r="H28"/>
      <c r="I28" s="17">
        <v>6.2314819551708527E-2</v>
      </c>
      <c r="K28" s="18">
        <v>5.1336311360857853E-2</v>
      </c>
      <c r="L28" s="35">
        <f t="shared" si="0"/>
        <v>-1.0978508190850673E-2</v>
      </c>
    </row>
    <row r="31" spans="1:20" x14ac:dyDescent="0.35">
      <c r="C31" s="10"/>
      <c r="D31" s="10"/>
    </row>
    <row r="32" spans="1:20" x14ac:dyDescent="0.35">
      <c r="C32" s="14"/>
      <c r="D32" s="14"/>
      <c r="E32" s="14"/>
      <c r="F32" s="14"/>
      <c r="G32" s="14"/>
      <c r="H32" s="14"/>
      <c r="I32" s="14"/>
      <c r="J32" s="16"/>
      <c r="K32" s="16"/>
    </row>
    <row r="33" spans="4:11" x14ac:dyDescent="0.35">
      <c r="E33" s="19"/>
      <c r="F33" s="19"/>
      <c r="G33" s="19"/>
      <c r="H33" s="19"/>
      <c r="I33" s="19"/>
      <c r="J33" s="20"/>
      <c r="K33" s="20"/>
    </row>
    <row r="34" spans="4:11" x14ac:dyDescent="0.35">
      <c r="D34" s="21"/>
      <c r="E34" s="21"/>
      <c r="F34" s="21"/>
      <c r="G34" s="21"/>
      <c r="H34" s="21"/>
      <c r="I34" s="21"/>
      <c r="J34" s="22"/>
      <c r="K34" s="22"/>
    </row>
    <row r="35" spans="4:11" x14ac:dyDescent="0.35">
      <c r="E35" s="21"/>
      <c r="F35" s="21"/>
      <c r="G35" s="21"/>
      <c r="H35" s="21"/>
      <c r="I35" s="21"/>
      <c r="J35" s="22"/>
      <c r="K35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I20" sqref="I20"/>
    </sheetView>
  </sheetViews>
  <sheetFormatPr defaultRowHeight="14.5" x14ac:dyDescent="0.35"/>
  <cols>
    <col min="1" max="1" width="32.453125" style="5" bestFit="1" customWidth="1"/>
    <col min="2" max="2" width="9.08984375" style="5"/>
    <col min="3" max="3" width="21.08984375" style="5" bestFit="1" customWidth="1"/>
    <col min="4" max="4" width="19.26953125" style="5" bestFit="1" customWidth="1"/>
    <col min="5" max="9" width="10.6328125" style="5" customWidth="1"/>
    <col min="10" max="11" width="10.7265625" style="6" customWidth="1"/>
    <col min="12" max="199" width="9.08984375" style="5"/>
    <col min="200" max="200" width="21.08984375" style="5" bestFit="1" customWidth="1"/>
    <col min="201" max="201" width="19.26953125" style="5" bestFit="1" customWidth="1"/>
    <col min="202" max="202" width="10.6328125" style="5" customWidth="1"/>
    <col min="203" max="217" width="10.7265625" style="5" customWidth="1"/>
    <col min="218" max="455" width="9.08984375" style="5"/>
    <col min="456" max="456" width="21.08984375" style="5" bestFit="1" customWidth="1"/>
    <col min="457" max="457" width="19.26953125" style="5" bestFit="1" customWidth="1"/>
    <col min="458" max="458" width="10.6328125" style="5" customWidth="1"/>
    <col min="459" max="473" width="10.7265625" style="5" customWidth="1"/>
    <col min="474" max="711" width="9.08984375" style="5"/>
    <col min="712" max="712" width="21.08984375" style="5" bestFit="1" customWidth="1"/>
    <col min="713" max="713" width="19.26953125" style="5" bestFit="1" customWidth="1"/>
    <col min="714" max="714" width="10.6328125" style="5" customWidth="1"/>
    <col min="715" max="729" width="10.7265625" style="5" customWidth="1"/>
    <col min="730" max="967" width="9.08984375" style="5"/>
    <col min="968" max="968" width="21.08984375" style="5" bestFit="1" customWidth="1"/>
    <col min="969" max="969" width="19.26953125" style="5" bestFit="1" customWidth="1"/>
    <col min="970" max="970" width="10.6328125" style="5" customWidth="1"/>
    <col min="971" max="985" width="10.7265625" style="5" customWidth="1"/>
    <col min="986" max="1223" width="9.08984375" style="5"/>
    <col min="1224" max="1224" width="21.08984375" style="5" bestFit="1" customWidth="1"/>
    <col min="1225" max="1225" width="19.26953125" style="5" bestFit="1" customWidth="1"/>
    <col min="1226" max="1226" width="10.6328125" style="5" customWidth="1"/>
    <col min="1227" max="1241" width="10.7265625" style="5" customWidth="1"/>
    <col min="1242" max="1479" width="9.08984375" style="5"/>
    <col min="1480" max="1480" width="21.08984375" style="5" bestFit="1" customWidth="1"/>
    <col min="1481" max="1481" width="19.26953125" style="5" bestFit="1" customWidth="1"/>
    <col min="1482" max="1482" width="10.6328125" style="5" customWidth="1"/>
    <col min="1483" max="1497" width="10.7265625" style="5" customWidth="1"/>
    <col min="1498" max="1735" width="9.08984375" style="5"/>
    <col min="1736" max="1736" width="21.08984375" style="5" bestFit="1" customWidth="1"/>
    <col min="1737" max="1737" width="19.26953125" style="5" bestFit="1" customWidth="1"/>
    <col min="1738" max="1738" width="10.6328125" style="5" customWidth="1"/>
    <col min="1739" max="1753" width="10.7265625" style="5" customWidth="1"/>
    <col min="1754" max="1991" width="9.08984375" style="5"/>
    <col min="1992" max="1992" width="21.08984375" style="5" bestFit="1" customWidth="1"/>
    <col min="1993" max="1993" width="19.26953125" style="5" bestFit="1" customWidth="1"/>
    <col min="1994" max="1994" width="10.6328125" style="5" customWidth="1"/>
    <col min="1995" max="2009" width="10.7265625" style="5" customWidth="1"/>
    <col min="2010" max="2247" width="9.08984375" style="5"/>
    <col min="2248" max="2248" width="21.08984375" style="5" bestFit="1" customWidth="1"/>
    <col min="2249" max="2249" width="19.26953125" style="5" bestFit="1" customWidth="1"/>
    <col min="2250" max="2250" width="10.6328125" style="5" customWidth="1"/>
    <col min="2251" max="2265" width="10.7265625" style="5" customWidth="1"/>
    <col min="2266" max="2503" width="9.08984375" style="5"/>
    <col min="2504" max="2504" width="21.08984375" style="5" bestFit="1" customWidth="1"/>
    <col min="2505" max="2505" width="19.26953125" style="5" bestFit="1" customWidth="1"/>
    <col min="2506" max="2506" width="10.6328125" style="5" customWidth="1"/>
    <col min="2507" max="2521" width="10.7265625" style="5" customWidth="1"/>
    <col min="2522" max="2759" width="9.08984375" style="5"/>
    <col min="2760" max="2760" width="21.08984375" style="5" bestFit="1" customWidth="1"/>
    <col min="2761" max="2761" width="19.26953125" style="5" bestFit="1" customWidth="1"/>
    <col min="2762" max="2762" width="10.6328125" style="5" customWidth="1"/>
    <col min="2763" max="2777" width="10.7265625" style="5" customWidth="1"/>
    <col min="2778" max="3015" width="9.08984375" style="5"/>
    <col min="3016" max="3016" width="21.08984375" style="5" bestFit="1" customWidth="1"/>
    <col min="3017" max="3017" width="19.26953125" style="5" bestFit="1" customWidth="1"/>
    <col min="3018" max="3018" width="10.6328125" style="5" customWidth="1"/>
    <col min="3019" max="3033" width="10.7265625" style="5" customWidth="1"/>
    <col min="3034" max="3271" width="9.08984375" style="5"/>
    <col min="3272" max="3272" width="21.08984375" style="5" bestFit="1" customWidth="1"/>
    <col min="3273" max="3273" width="19.26953125" style="5" bestFit="1" customWidth="1"/>
    <col min="3274" max="3274" width="10.6328125" style="5" customWidth="1"/>
    <col min="3275" max="3289" width="10.7265625" style="5" customWidth="1"/>
    <col min="3290" max="3527" width="9.08984375" style="5"/>
    <col min="3528" max="3528" width="21.08984375" style="5" bestFit="1" customWidth="1"/>
    <col min="3529" max="3529" width="19.26953125" style="5" bestFit="1" customWidth="1"/>
    <col min="3530" max="3530" width="10.6328125" style="5" customWidth="1"/>
    <col min="3531" max="3545" width="10.7265625" style="5" customWidth="1"/>
    <col min="3546" max="3783" width="9.08984375" style="5"/>
    <col min="3784" max="3784" width="21.08984375" style="5" bestFit="1" customWidth="1"/>
    <col min="3785" max="3785" width="19.26953125" style="5" bestFit="1" customWidth="1"/>
    <col min="3786" max="3786" width="10.6328125" style="5" customWidth="1"/>
    <col min="3787" max="3801" width="10.7265625" style="5" customWidth="1"/>
    <col min="3802" max="4039" width="9.08984375" style="5"/>
    <col min="4040" max="4040" width="21.08984375" style="5" bestFit="1" customWidth="1"/>
    <col min="4041" max="4041" width="19.26953125" style="5" bestFit="1" customWidth="1"/>
    <col min="4042" max="4042" width="10.6328125" style="5" customWidth="1"/>
    <col min="4043" max="4057" width="10.7265625" style="5" customWidth="1"/>
    <col min="4058" max="4295" width="9.08984375" style="5"/>
    <col min="4296" max="4296" width="21.08984375" style="5" bestFit="1" customWidth="1"/>
    <col min="4297" max="4297" width="19.26953125" style="5" bestFit="1" customWidth="1"/>
    <col min="4298" max="4298" width="10.6328125" style="5" customWidth="1"/>
    <col min="4299" max="4313" width="10.7265625" style="5" customWidth="1"/>
    <col min="4314" max="4551" width="9.08984375" style="5"/>
    <col min="4552" max="4552" width="21.08984375" style="5" bestFit="1" customWidth="1"/>
    <col min="4553" max="4553" width="19.26953125" style="5" bestFit="1" customWidth="1"/>
    <col min="4554" max="4554" width="10.6328125" style="5" customWidth="1"/>
    <col min="4555" max="4569" width="10.7265625" style="5" customWidth="1"/>
    <col min="4570" max="4807" width="9.08984375" style="5"/>
    <col min="4808" max="4808" width="21.08984375" style="5" bestFit="1" customWidth="1"/>
    <col min="4809" max="4809" width="19.26953125" style="5" bestFit="1" customWidth="1"/>
    <col min="4810" max="4810" width="10.6328125" style="5" customWidth="1"/>
    <col min="4811" max="4825" width="10.7265625" style="5" customWidth="1"/>
    <col min="4826" max="5063" width="9.08984375" style="5"/>
    <col min="5064" max="5064" width="21.08984375" style="5" bestFit="1" customWidth="1"/>
    <col min="5065" max="5065" width="19.26953125" style="5" bestFit="1" customWidth="1"/>
    <col min="5066" max="5066" width="10.6328125" style="5" customWidth="1"/>
    <col min="5067" max="5081" width="10.7265625" style="5" customWidth="1"/>
    <col min="5082" max="5319" width="9.08984375" style="5"/>
    <col min="5320" max="5320" width="21.08984375" style="5" bestFit="1" customWidth="1"/>
    <col min="5321" max="5321" width="19.26953125" style="5" bestFit="1" customWidth="1"/>
    <col min="5322" max="5322" width="10.6328125" style="5" customWidth="1"/>
    <col min="5323" max="5337" width="10.7265625" style="5" customWidth="1"/>
    <col min="5338" max="5575" width="9.08984375" style="5"/>
    <col min="5576" max="5576" width="21.08984375" style="5" bestFit="1" customWidth="1"/>
    <col min="5577" max="5577" width="19.26953125" style="5" bestFit="1" customWidth="1"/>
    <col min="5578" max="5578" width="10.6328125" style="5" customWidth="1"/>
    <col min="5579" max="5593" width="10.7265625" style="5" customWidth="1"/>
    <col min="5594" max="5831" width="9.08984375" style="5"/>
    <col min="5832" max="5832" width="21.08984375" style="5" bestFit="1" customWidth="1"/>
    <col min="5833" max="5833" width="19.26953125" style="5" bestFit="1" customWidth="1"/>
    <col min="5834" max="5834" width="10.6328125" style="5" customWidth="1"/>
    <col min="5835" max="5849" width="10.7265625" style="5" customWidth="1"/>
    <col min="5850" max="6087" width="9.08984375" style="5"/>
    <col min="6088" max="6088" width="21.08984375" style="5" bestFit="1" customWidth="1"/>
    <col min="6089" max="6089" width="19.26953125" style="5" bestFit="1" customWidth="1"/>
    <col min="6090" max="6090" width="10.6328125" style="5" customWidth="1"/>
    <col min="6091" max="6105" width="10.7265625" style="5" customWidth="1"/>
    <col min="6106" max="6343" width="9.08984375" style="5"/>
    <col min="6344" max="6344" width="21.08984375" style="5" bestFit="1" customWidth="1"/>
    <col min="6345" max="6345" width="19.26953125" style="5" bestFit="1" customWidth="1"/>
    <col min="6346" max="6346" width="10.6328125" style="5" customWidth="1"/>
    <col min="6347" max="6361" width="10.7265625" style="5" customWidth="1"/>
    <col min="6362" max="6599" width="9.08984375" style="5"/>
    <col min="6600" max="6600" width="21.08984375" style="5" bestFit="1" customWidth="1"/>
    <col min="6601" max="6601" width="19.26953125" style="5" bestFit="1" customWidth="1"/>
    <col min="6602" max="6602" width="10.6328125" style="5" customWidth="1"/>
    <col min="6603" max="6617" width="10.7265625" style="5" customWidth="1"/>
    <col min="6618" max="6855" width="9.08984375" style="5"/>
    <col min="6856" max="6856" width="21.08984375" style="5" bestFit="1" customWidth="1"/>
    <col min="6857" max="6857" width="19.26953125" style="5" bestFit="1" customWidth="1"/>
    <col min="6858" max="6858" width="10.6328125" style="5" customWidth="1"/>
    <col min="6859" max="6873" width="10.7265625" style="5" customWidth="1"/>
    <col min="6874" max="7111" width="9.08984375" style="5"/>
    <col min="7112" max="7112" width="21.08984375" style="5" bestFit="1" customWidth="1"/>
    <col min="7113" max="7113" width="19.26953125" style="5" bestFit="1" customWidth="1"/>
    <col min="7114" max="7114" width="10.6328125" style="5" customWidth="1"/>
    <col min="7115" max="7129" width="10.7265625" style="5" customWidth="1"/>
    <col min="7130" max="7367" width="9.08984375" style="5"/>
    <col min="7368" max="7368" width="21.08984375" style="5" bestFit="1" customWidth="1"/>
    <col min="7369" max="7369" width="19.26953125" style="5" bestFit="1" customWidth="1"/>
    <col min="7370" max="7370" width="10.6328125" style="5" customWidth="1"/>
    <col min="7371" max="7385" width="10.7265625" style="5" customWidth="1"/>
    <col min="7386" max="7623" width="9.08984375" style="5"/>
    <col min="7624" max="7624" width="21.08984375" style="5" bestFit="1" customWidth="1"/>
    <col min="7625" max="7625" width="19.26953125" style="5" bestFit="1" customWidth="1"/>
    <col min="7626" max="7626" width="10.6328125" style="5" customWidth="1"/>
    <col min="7627" max="7641" width="10.7265625" style="5" customWidth="1"/>
    <col min="7642" max="7879" width="9.08984375" style="5"/>
    <col min="7880" max="7880" width="21.08984375" style="5" bestFit="1" customWidth="1"/>
    <col min="7881" max="7881" width="19.26953125" style="5" bestFit="1" customWidth="1"/>
    <col min="7882" max="7882" width="10.6328125" style="5" customWidth="1"/>
    <col min="7883" max="7897" width="10.7265625" style="5" customWidth="1"/>
    <col min="7898" max="8135" width="9.08984375" style="5"/>
    <col min="8136" max="8136" width="21.08984375" style="5" bestFit="1" customWidth="1"/>
    <col min="8137" max="8137" width="19.26953125" style="5" bestFit="1" customWidth="1"/>
    <col min="8138" max="8138" width="10.6328125" style="5" customWidth="1"/>
    <col min="8139" max="8153" width="10.7265625" style="5" customWidth="1"/>
    <col min="8154" max="8391" width="9.08984375" style="5"/>
    <col min="8392" max="8392" width="21.08984375" style="5" bestFit="1" customWidth="1"/>
    <col min="8393" max="8393" width="19.26953125" style="5" bestFit="1" customWidth="1"/>
    <col min="8394" max="8394" width="10.6328125" style="5" customWidth="1"/>
    <col min="8395" max="8409" width="10.7265625" style="5" customWidth="1"/>
    <col min="8410" max="8647" width="9.08984375" style="5"/>
    <col min="8648" max="8648" width="21.08984375" style="5" bestFit="1" customWidth="1"/>
    <col min="8649" max="8649" width="19.26953125" style="5" bestFit="1" customWidth="1"/>
    <col min="8650" max="8650" width="10.6328125" style="5" customWidth="1"/>
    <col min="8651" max="8665" width="10.7265625" style="5" customWidth="1"/>
    <col min="8666" max="8903" width="9.08984375" style="5"/>
    <col min="8904" max="8904" width="21.08984375" style="5" bestFit="1" customWidth="1"/>
    <col min="8905" max="8905" width="19.26953125" style="5" bestFit="1" customWidth="1"/>
    <col min="8906" max="8906" width="10.6328125" style="5" customWidth="1"/>
    <col min="8907" max="8921" width="10.7265625" style="5" customWidth="1"/>
    <col min="8922" max="9159" width="9.08984375" style="5"/>
    <col min="9160" max="9160" width="21.08984375" style="5" bestFit="1" customWidth="1"/>
    <col min="9161" max="9161" width="19.26953125" style="5" bestFit="1" customWidth="1"/>
    <col min="9162" max="9162" width="10.6328125" style="5" customWidth="1"/>
    <col min="9163" max="9177" width="10.7265625" style="5" customWidth="1"/>
    <col min="9178" max="9415" width="9.08984375" style="5"/>
    <col min="9416" max="9416" width="21.08984375" style="5" bestFit="1" customWidth="1"/>
    <col min="9417" max="9417" width="19.26953125" style="5" bestFit="1" customWidth="1"/>
    <col min="9418" max="9418" width="10.6328125" style="5" customWidth="1"/>
    <col min="9419" max="9433" width="10.7265625" style="5" customWidth="1"/>
    <col min="9434" max="9671" width="9.08984375" style="5"/>
    <col min="9672" max="9672" width="21.08984375" style="5" bestFit="1" customWidth="1"/>
    <col min="9673" max="9673" width="19.26953125" style="5" bestFit="1" customWidth="1"/>
    <col min="9674" max="9674" width="10.6328125" style="5" customWidth="1"/>
    <col min="9675" max="9689" width="10.7265625" style="5" customWidth="1"/>
    <col min="9690" max="9927" width="9.08984375" style="5"/>
    <col min="9928" max="9928" width="21.08984375" style="5" bestFit="1" customWidth="1"/>
    <col min="9929" max="9929" width="19.26953125" style="5" bestFit="1" customWidth="1"/>
    <col min="9930" max="9930" width="10.6328125" style="5" customWidth="1"/>
    <col min="9931" max="9945" width="10.7265625" style="5" customWidth="1"/>
    <col min="9946" max="10183" width="9.08984375" style="5"/>
    <col min="10184" max="10184" width="21.08984375" style="5" bestFit="1" customWidth="1"/>
    <col min="10185" max="10185" width="19.26953125" style="5" bestFit="1" customWidth="1"/>
    <col min="10186" max="10186" width="10.6328125" style="5" customWidth="1"/>
    <col min="10187" max="10201" width="10.7265625" style="5" customWidth="1"/>
    <col min="10202" max="10439" width="9.08984375" style="5"/>
    <col min="10440" max="10440" width="21.08984375" style="5" bestFit="1" customWidth="1"/>
    <col min="10441" max="10441" width="19.26953125" style="5" bestFit="1" customWidth="1"/>
    <col min="10442" max="10442" width="10.6328125" style="5" customWidth="1"/>
    <col min="10443" max="10457" width="10.7265625" style="5" customWidth="1"/>
    <col min="10458" max="10695" width="9.08984375" style="5"/>
    <col min="10696" max="10696" width="21.08984375" style="5" bestFit="1" customWidth="1"/>
    <col min="10697" max="10697" width="19.26953125" style="5" bestFit="1" customWidth="1"/>
    <col min="10698" max="10698" width="10.6328125" style="5" customWidth="1"/>
    <col min="10699" max="10713" width="10.7265625" style="5" customWidth="1"/>
    <col min="10714" max="10951" width="9.08984375" style="5"/>
    <col min="10952" max="10952" width="21.08984375" style="5" bestFit="1" customWidth="1"/>
    <col min="10953" max="10953" width="19.26953125" style="5" bestFit="1" customWidth="1"/>
    <col min="10954" max="10954" width="10.6328125" style="5" customWidth="1"/>
    <col min="10955" max="10969" width="10.7265625" style="5" customWidth="1"/>
    <col min="10970" max="11207" width="9.08984375" style="5"/>
    <col min="11208" max="11208" width="21.08984375" style="5" bestFit="1" customWidth="1"/>
    <col min="11209" max="11209" width="19.26953125" style="5" bestFit="1" customWidth="1"/>
    <col min="11210" max="11210" width="10.6328125" style="5" customWidth="1"/>
    <col min="11211" max="11225" width="10.7265625" style="5" customWidth="1"/>
    <col min="11226" max="11463" width="9.08984375" style="5"/>
    <col min="11464" max="11464" width="21.08984375" style="5" bestFit="1" customWidth="1"/>
    <col min="11465" max="11465" width="19.26953125" style="5" bestFit="1" customWidth="1"/>
    <col min="11466" max="11466" width="10.6328125" style="5" customWidth="1"/>
    <col min="11467" max="11481" width="10.7265625" style="5" customWidth="1"/>
    <col min="11482" max="11719" width="9.08984375" style="5"/>
    <col min="11720" max="11720" width="21.08984375" style="5" bestFit="1" customWidth="1"/>
    <col min="11721" max="11721" width="19.26953125" style="5" bestFit="1" customWidth="1"/>
    <col min="11722" max="11722" width="10.6328125" style="5" customWidth="1"/>
    <col min="11723" max="11737" width="10.7265625" style="5" customWidth="1"/>
    <col min="11738" max="11975" width="9.08984375" style="5"/>
    <col min="11976" max="11976" width="21.08984375" style="5" bestFit="1" customWidth="1"/>
    <col min="11977" max="11977" width="19.26953125" style="5" bestFit="1" customWidth="1"/>
    <col min="11978" max="11978" width="10.6328125" style="5" customWidth="1"/>
    <col min="11979" max="11993" width="10.7265625" style="5" customWidth="1"/>
    <col min="11994" max="12231" width="9.08984375" style="5"/>
    <col min="12232" max="12232" width="21.08984375" style="5" bestFit="1" customWidth="1"/>
    <col min="12233" max="12233" width="19.26953125" style="5" bestFit="1" customWidth="1"/>
    <col min="12234" max="12234" width="10.6328125" style="5" customWidth="1"/>
    <col min="12235" max="12249" width="10.7265625" style="5" customWidth="1"/>
    <col min="12250" max="12487" width="9.08984375" style="5"/>
    <col min="12488" max="12488" width="21.08984375" style="5" bestFit="1" customWidth="1"/>
    <col min="12489" max="12489" width="19.26953125" style="5" bestFit="1" customWidth="1"/>
    <col min="12490" max="12490" width="10.6328125" style="5" customWidth="1"/>
    <col min="12491" max="12505" width="10.7265625" style="5" customWidth="1"/>
    <col min="12506" max="12743" width="9.08984375" style="5"/>
    <col min="12744" max="12744" width="21.08984375" style="5" bestFit="1" customWidth="1"/>
    <col min="12745" max="12745" width="19.26953125" style="5" bestFit="1" customWidth="1"/>
    <col min="12746" max="12746" width="10.6328125" style="5" customWidth="1"/>
    <col min="12747" max="12761" width="10.7265625" style="5" customWidth="1"/>
    <col min="12762" max="12999" width="9.08984375" style="5"/>
    <col min="13000" max="13000" width="21.08984375" style="5" bestFit="1" customWidth="1"/>
    <col min="13001" max="13001" width="19.26953125" style="5" bestFit="1" customWidth="1"/>
    <col min="13002" max="13002" width="10.6328125" style="5" customWidth="1"/>
    <col min="13003" max="13017" width="10.7265625" style="5" customWidth="1"/>
    <col min="13018" max="13255" width="9.08984375" style="5"/>
    <col min="13256" max="13256" width="21.08984375" style="5" bestFit="1" customWidth="1"/>
    <col min="13257" max="13257" width="19.26953125" style="5" bestFit="1" customWidth="1"/>
    <col min="13258" max="13258" width="10.6328125" style="5" customWidth="1"/>
    <col min="13259" max="13273" width="10.7265625" style="5" customWidth="1"/>
    <col min="13274" max="13511" width="9.08984375" style="5"/>
    <col min="13512" max="13512" width="21.08984375" style="5" bestFit="1" customWidth="1"/>
    <col min="13513" max="13513" width="19.26953125" style="5" bestFit="1" customWidth="1"/>
    <col min="13514" max="13514" width="10.6328125" style="5" customWidth="1"/>
    <col min="13515" max="13529" width="10.7265625" style="5" customWidth="1"/>
    <col min="13530" max="13767" width="9.08984375" style="5"/>
    <col min="13768" max="13768" width="21.08984375" style="5" bestFit="1" customWidth="1"/>
    <col min="13769" max="13769" width="19.26953125" style="5" bestFit="1" customWidth="1"/>
    <col min="13770" max="13770" width="10.6328125" style="5" customWidth="1"/>
    <col min="13771" max="13785" width="10.7265625" style="5" customWidth="1"/>
    <col min="13786" max="14023" width="9.08984375" style="5"/>
    <col min="14024" max="14024" width="21.08984375" style="5" bestFit="1" customWidth="1"/>
    <col min="14025" max="14025" width="19.26953125" style="5" bestFit="1" customWidth="1"/>
    <col min="14026" max="14026" width="10.6328125" style="5" customWidth="1"/>
    <col min="14027" max="14041" width="10.7265625" style="5" customWidth="1"/>
    <col min="14042" max="14279" width="9.08984375" style="5"/>
    <col min="14280" max="14280" width="21.08984375" style="5" bestFit="1" customWidth="1"/>
    <col min="14281" max="14281" width="19.26953125" style="5" bestFit="1" customWidth="1"/>
    <col min="14282" max="14282" width="10.6328125" style="5" customWidth="1"/>
    <col min="14283" max="14297" width="10.7265625" style="5" customWidth="1"/>
    <col min="14298" max="14535" width="9.08984375" style="5"/>
    <col min="14536" max="14536" width="21.08984375" style="5" bestFit="1" customWidth="1"/>
    <col min="14537" max="14537" width="19.26953125" style="5" bestFit="1" customWidth="1"/>
    <col min="14538" max="14538" width="10.6328125" style="5" customWidth="1"/>
    <col min="14539" max="14553" width="10.7265625" style="5" customWidth="1"/>
    <col min="14554" max="14791" width="9.08984375" style="5"/>
    <col min="14792" max="14792" width="21.08984375" style="5" bestFit="1" customWidth="1"/>
    <col min="14793" max="14793" width="19.26953125" style="5" bestFit="1" customWidth="1"/>
    <col min="14794" max="14794" width="10.6328125" style="5" customWidth="1"/>
    <col min="14795" max="14809" width="10.7265625" style="5" customWidth="1"/>
    <col min="14810" max="15047" width="9.08984375" style="5"/>
    <col min="15048" max="15048" width="21.08984375" style="5" bestFit="1" customWidth="1"/>
    <col min="15049" max="15049" width="19.26953125" style="5" bestFit="1" customWidth="1"/>
    <col min="15050" max="15050" width="10.6328125" style="5" customWidth="1"/>
    <col min="15051" max="15065" width="10.7265625" style="5" customWidth="1"/>
    <col min="15066" max="15303" width="9.08984375" style="5"/>
    <col min="15304" max="15304" width="21.08984375" style="5" bestFit="1" customWidth="1"/>
    <col min="15305" max="15305" width="19.26953125" style="5" bestFit="1" customWidth="1"/>
    <col min="15306" max="15306" width="10.6328125" style="5" customWidth="1"/>
    <col min="15307" max="15321" width="10.7265625" style="5" customWidth="1"/>
    <col min="15322" max="15559" width="9.08984375" style="5"/>
    <col min="15560" max="15560" width="21.08984375" style="5" bestFit="1" customWidth="1"/>
    <col min="15561" max="15561" width="19.26953125" style="5" bestFit="1" customWidth="1"/>
    <col min="15562" max="15562" width="10.6328125" style="5" customWidth="1"/>
    <col min="15563" max="15577" width="10.7265625" style="5" customWidth="1"/>
    <col min="15578" max="15815" width="9.08984375" style="5"/>
    <col min="15816" max="15816" width="21.08984375" style="5" bestFit="1" customWidth="1"/>
    <col min="15817" max="15817" width="19.26953125" style="5" bestFit="1" customWidth="1"/>
    <col min="15818" max="15818" width="10.6328125" style="5" customWidth="1"/>
    <col min="15819" max="15833" width="10.7265625" style="5" customWidth="1"/>
    <col min="15834" max="16071" width="9.08984375" style="5"/>
    <col min="16072" max="16072" width="21.08984375" style="5" bestFit="1" customWidth="1"/>
    <col min="16073" max="16073" width="19.26953125" style="5" bestFit="1" customWidth="1"/>
    <col min="16074" max="16074" width="10.6328125" style="5" customWidth="1"/>
    <col min="16075" max="16089" width="10.7265625" style="5" customWidth="1"/>
    <col min="16090" max="16384" width="9.08984375" style="5"/>
  </cols>
  <sheetData>
    <row r="1" spans="1:13" x14ac:dyDescent="0.35">
      <c r="D1" s="26" t="s">
        <v>34</v>
      </c>
      <c r="E1" s="26"/>
      <c r="F1" s="24" t="s">
        <v>34</v>
      </c>
      <c r="G1" s="24"/>
      <c r="H1" s="40" t="s">
        <v>35</v>
      </c>
      <c r="I1" s="40"/>
      <c r="J1" s="25" t="s">
        <v>36</v>
      </c>
      <c r="K1" s="25"/>
    </row>
    <row r="2" spans="1:13" ht="105" thickBot="1" x14ac:dyDescent="0.4">
      <c r="A2" s="4" t="s">
        <v>0</v>
      </c>
      <c r="B2" s="4" t="s">
        <v>1</v>
      </c>
      <c r="C2" s="4" t="s">
        <v>2</v>
      </c>
      <c r="D2" s="28" t="s">
        <v>39</v>
      </c>
      <c r="E2" s="28" t="s">
        <v>32</v>
      </c>
      <c r="F2" s="27" t="s">
        <v>40</v>
      </c>
      <c r="G2" s="27" t="s">
        <v>42</v>
      </c>
      <c r="H2" s="41" t="s">
        <v>41</v>
      </c>
      <c r="I2" s="41" t="s">
        <v>42</v>
      </c>
      <c r="J2" s="29" t="s">
        <v>25</v>
      </c>
      <c r="K2" s="29" t="s">
        <v>26</v>
      </c>
    </row>
    <row r="3" spans="1:13" x14ac:dyDescent="0.35">
      <c r="A3" s="5">
        <v>0</v>
      </c>
      <c r="B3" s="5">
        <v>0</v>
      </c>
      <c r="C3" s="6" t="s">
        <v>3</v>
      </c>
      <c r="D3" s="5">
        <v>326133</v>
      </c>
      <c r="E3" s="7">
        <v>0.15532739043525848</v>
      </c>
      <c r="F3">
        <v>352449</v>
      </c>
      <c r="G3" s="7">
        <f>F3/SUM(F$3:F$13)</f>
        <v>0.16856168576511774</v>
      </c>
      <c r="H3">
        <v>274273</v>
      </c>
      <c r="I3" s="7">
        <f>H3/SUM(H$3:H$13)</f>
        <v>0.13113441237824169</v>
      </c>
      <c r="J3" s="31">
        <f ca="1">INDIRECT("'[carown_summary.csv]carown_summary'!b2")</f>
        <v>262736</v>
      </c>
      <c r="K3" s="1">
        <f ca="1">J3/J$16</f>
        <v>0.12561838376584539</v>
      </c>
      <c r="M3" s="3" t="s">
        <v>27</v>
      </c>
    </row>
    <row r="4" spans="1:13" x14ac:dyDescent="0.35">
      <c r="A4" s="5">
        <v>0</v>
      </c>
      <c r="B4" s="5">
        <v>1</v>
      </c>
      <c r="C4" s="6" t="s">
        <v>4</v>
      </c>
      <c r="D4" s="5">
        <v>366889.55612416414</v>
      </c>
      <c r="E4" s="7">
        <v>0.17473851873535251</v>
      </c>
      <c r="F4">
        <v>641171</v>
      </c>
      <c r="G4" s="7">
        <f t="shared" ref="G4:G13" si="0">F4/SUM(F$3:F$13)</f>
        <v>0.30664540011095592</v>
      </c>
      <c r="H4">
        <v>720576</v>
      </c>
      <c r="I4" s="7">
        <f t="shared" ref="I4:I13" si="1">H4/SUM(H$3:H$13)</f>
        <v>0.34451918465858428</v>
      </c>
      <c r="J4" s="32">
        <f ca="1">INDIRECT("'[carown_summary.csv]carown_summary'!b3")</f>
        <v>626395</v>
      </c>
      <c r="K4" s="1">
        <f t="shared" ref="K4:K13" ca="1" si="2">J4/J$16</f>
        <v>0.29948970639351558</v>
      </c>
      <c r="M4" s="5" t="s">
        <v>28</v>
      </c>
    </row>
    <row r="5" spans="1:13" x14ac:dyDescent="0.35">
      <c r="A5" s="5">
        <v>1</v>
      </c>
      <c r="B5" s="5">
        <v>1</v>
      </c>
      <c r="C5" s="6" t="s">
        <v>5</v>
      </c>
      <c r="D5" s="5">
        <v>281798.69522683602</v>
      </c>
      <c r="E5" s="7">
        <v>0.13421228749511752</v>
      </c>
      <c r="F5" s="7"/>
      <c r="G5" s="7">
        <f t="shared" si="0"/>
        <v>0</v>
      </c>
      <c r="H5" s="7">
        <v>0</v>
      </c>
      <c r="I5" s="7">
        <f t="shared" si="1"/>
        <v>0</v>
      </c>
      <c r="J5" s="32">
        <f ca="1">INDIRECT("'[carown_summary.csv]carown_summary'!b4")</f>
        <v>60528</v>
      </c>
      <c r="K5" s="1">
        <f t="shared" ca="1" si="2"/>
        <v>2.8939427914633279E-2</v>
      </c>
    </row>
    <row r="6" spans="1:13" x14ac:dyDescent="0.35">
      <c r="A6" s="5">
        <v>0</v>
      </c>
      <c r="B6" s="5">
        <v>2</v>
      </c>
      <c r="C6" s="6" t="s">
        <v>6</v>
      </c>
      <c r="D6" s="5">
        <v>358998.98199425329</v>
      </c>
      <c r="E6" s="7">
        <v>0.17098047435273861</v>
      </c>
      <c r="F6">
        <v>700374</v>
      </c>
      <c r="G6" s="7">
        <f t="shared" si="0"/>
        <v>0.3349597306448836</v>
      </c>
      <c r="H6">
        <v>713893</v>
      </c>
      <c r="I6" s="7">
        <f t="shared" si="1"/>
        <v>0.34132393292792251</v>
      </c>
      <c r="J6" s="32">
        <f ca="1">INDIRECT("'[carown_summary.csv]carown_summary'!b5")</f>
        <v>493328</v>
      </c>
      <c r="K6" s="1">
        <f t="shared" ca="1" si="2"/>
        <v>0.23586819479034837</v>
      </c>
      <c r="M6" s="5" t="s">
        <v>29</v>
      </c>
    </row>
    <row r="7" spans="1:13" x14ac:dyDescent="0.35">
      <c r="A7" s="5">
        <v>2</v>
      </c>
      <c r="B7" s="5">
        <v>2</v>
      </c>
      <c r="C7" s="6" t="s">
        <v>7</v>
      </c>
      <c r="D7" s="5">
        <v>149034.0819942533</v>
      </c>
      <c r="E7" s="7">
        <v>7.0980474352738618E-2</v>
      </c>
      <c r="F7" s="7"/>
      <c r="G7" s="7">
        <f t="shared" si="0"/>
        <v>0</v>
      </c>
      <c r="H7" s="7">
        <v>0</v>
      </c>
      <c r="I7" s="7">
        <f t="shared" si="1"/>
        <v>0</v>
      </c>
      <c r="J7" s="32">
        <f ca="1">INDIRECT("'[carown_summary.csv]carown_summary'!b6")</f>
        <v>112691</v>
      </c>
      <c r="K7" s="1">
        <f t="shared" ca="1" si="2"/>
        <v>5.3879412356726449E-2</v>
      </c>
      <c r="M7" s="42" t="s">
        <v>30</v>
      </c>
    </row>
    <row r="8" spans="1:13" x14ac:dyDescent="0.35">
      <c r="A8" s="5">
        <v>1</v>
      </c>
      <c r="B8" s="5">
        <v>2</v>
      </c>
      <c r="C8" s="6" t="s">
        <v>8</v>
      </c>
      <c r="D8" s="5">
        <v>212023.55199425327</v>
      </c>
      <c r="E8" s="7">
        <v>0.10098047435273862</v>
      </c>
      <c r="F8" s="7"/>
      <c r="G8" s="7">
        <f t="shared" si="0"/>
        <v>0</v>
      </c>
      <c r="H8" s="7">
        <v>0</v>
      </c>
      <c r="I8" s="7">
        <f t="shared" si="1"/>
        <v>0</v>
      </c>
      <c r="J8" s="32">
        <f ca="1">INDIRECT("'[carown_summary.csv]carown_summary'!b7")</f>
        <v>115910</v>
      </c>
      <c r="K8" s="1">
        <f t="shared" ca="1" si="2"/>
        <v>5.5418468966183305E-2</v>
      </c>
    </row>
    <row r="9" spans="1:13" x14ac:dyDescent="0.35">
      <c r="A9" s="5">
        <v>0</v>
      </c>
      <c r="B9" s="5">
        <v>3</v>
      </c>
      <c r="C9" s="6" t="s">
        <v>9</v>
      </c>
      <c r="D9" s="5">
        <v>131670.85453472409</v>
      </c>
      <c r="E9" s="7">
        <v>6.2710888598391482E-2</v>
      </c>
      <c r="F9">
        <v>260782</v>
      </c>
      <c r="G9" s="7">
        <f t="shared" si="0"/>
        <v>0.12472117536778068</v>
      </c>
      <c r="H9">
        <v>252465</v>
      </c>
      <c r="I9" s="7">
        <f t="shared" si="1"/>
        <v>0.120707650483543</v>
      </c>
      <c r="J9" s="32">
        <f ca="1">INDIRECT("'[carown_summary.csv]carown_summary'!b8")</f>
        <v>153835</v>
      </c>
      <c r="K9" s="1">
        <f t="shared" ca="1" si="2"/>
        <v>7.3551032468404873E-2</v>
      </c>
    </row>
    <row r="10" spans="1:13" x14ac:dyDescent="0.35">
      <c r="A10" s="5">
        <v>3</v>
      </c>
      <c r="B10" s="5">
        <v>3</v>
      </c>
      <c r="C10" s="6" t="s">
        <v>10</v>
      </c>
      <c r="D10" s="5">
        <v>44008.260751689981</v>
      </c>
      <c r="E10" s="7">
        <v>2.0959817927515494E-2</v>
      </c>
      <c r="F10" s="7"/>
      <c r="G10" s="7">
        <f t="shared" si="0"/>
        <v>0</v>
      </c>
      <c r="H10" s="7">
        <v>0</v>
      </c>
      <c r="I10" s="7">
        <f t="shared" si="1"/>
        <v>0</v>
      </c>
      <c r="J10" s="32">
        <f ca="1">INDIRECT("'[carown_summary.csv]carown_summary'!b9")</f>
        <v>58668</v>
      </c>
      <c r="K10" s="1">
        <f t="shared" ca="1" si="2"/>
        <v>2.8050131458097163E-2</v>
      </c>
    </row>
    <row r="11" spans="1:13" x14ac:dyDescent="0.35">
      <c r="A11" s="5">
        <v>1</v>
      </c>
      <c r="B11" s="5">
        <v>3</v>
      </c>
      <c r="C11" s="6" t="s">
        <v>11</v>
      </c>
      <c r="D11" s="5">
        <v>47582.372610895975</v>
      </c>
      <c r="E11" s="7">
        <v>2.2662060473391494E-2</v>
      </c>
      <c r="F11" s="7"/>
      <c r="G11" s="7">
        <f t="shared" si="0"/>
        <v>0</v>
      </c>
      <c r="H11" s="7">
        <v>0</v>
      </c>
      <c r="I11" s="7">
        <f t="shared" si="1"/>
        <v>0</v>
      </c>
      <c r="J11" s="32">
        <f ca="1">INDIRECT("'[carown_summary.csv]carown_summary'!b10")</f>
        <v>64192</v>
      </c>
      <c r="K11" s="1">
        <f t="shared" ca="1" si="2"/>
        <v>3.0691246310734527E-2</v>
      </c>
    </row>
    <row r="12" spans="1:13" x14ac:dyDescent="0.35">
      <c r="A12" s="5">
        <v>2</v>
      </c>
      <c r="B12" s="5">
        <v>3</v>
      </c>
      <c r="C12" s="6" t="s">
        <v>12</v>
      </c>
      <c r="D12" s="5">
        <v>44008.260751689981</v>
      </c>
      <c r="E12" s="7">
        <v>2.0959817927515494E-2</v>
      </c>
      <c r="F12" s="7"/>
      <c r="G12" s="7">
        <f t="shared" si="0"/>
        <v>0</v>
      </c>
      <c r="H12" s="7">
        <v>0</v>
      </c>
      <c r="I12" s="7">
        <f t="shared" si="1"/>
        <v>0</v>
      </c>
      <c r="J12" s="32">
        <f ca="1">INDIRECT("'[carown_summary.csv]carown_summary'!b11")</f>
        <v>35886</v>
      </c>
      <c r="K12" s="1">
        <f t="shared" ca="1" si="2"/>
        <v>1.7157684214653215E-2</v>
      </c>
    </row>
    <row r="13" spans="1:13" ht="15" thickBot="1" x14ac:dyDescent="0.4">
      <c r="A13" s="5">
        <v>0</v>
      </c>
      <c r="B13" s="5">
        <v>4.4000000000000004</v>
      </c>
      <c r="C13" s="6" t="s">
        <v>13</v>
      </c>
      <c r="D13" s="5">
        <v>137501</v>
      </c>
      <c r="E13" s="7">
        <v>6.5487612453319577E-2</v>
      </c>
      <c r="F13">
        <v>136144</v>
      </c>
      <c r="G13" s="7">
        <f t="shared" si="0"/>
        <v>6.5112008111262026E-2</v>
      </c>
      <c r="H13">
        <v>130334</v>
      </c>
      <c r="I13" s="7">
        <f t="shared" si="1"/>
        <v>6.2314819551708527E-2</v>
      </c>
      <c r="J13" s="33">
        <f ca="1">INDIRECT("'[carown_summary.csv]carown_summary'!b12")</f>
        <v>107372</v>
      </c>
      <c r="K13" s="1">
        <f t="shared" ca="1" si="2"/>
        <v>5.1336311360857853E-2</v>
      </c>
    </row>
    <row r="14" spans="1:13" x14ac:dyDescent="0.35">
      <c r="E14" s="8"/>
      <c r="F14" s="8"/>
      <c r="G14" s="8"/>
      <c r="H14" s="8"/>
      <c r="I14" s="8"/>
    </row>
    <row r="15" spans="1:13" x14ac:dyDescent="0.35">
      <c r="A15" s="9" t="s">
        <v>14</v>
      </c>
      <c r="C15" s="10"/>
      <c r="E15" s="11"/>
      <c r="F15" s="11"/>
      <c r="G15" s="11"/>
      <c r="H15" s="11"/>
      <c r="I15" s="11"/>
      <c r="J15" s="12"/>
    </row>
    <row r="16" spans="1:13" x14ac:dyDescent="0.35">
      <c r="C16" s="5" t="s">
        <v>15</v>
      </c>
      <c r="D16" s="13">
        <f>SUM(D3:D13)</f>
        <v>2099648.6159827597</v>
      </c>
      <c r="E16" s="11"/>
      <c r="F16" s="13">
        <f>SUM(F3:F13)</f>
        <v>2090920</v>
      </c>
      <c r="G16" s="11"/>
      <c r="H16" s="13">
        <f>SUM(H3:H13)</f>
        <v>2091541</v>
      </c>
      <c r="I16" s="11"/>
      <c r="J16" s="13">
        <f ca="1">SUM(J3:J13)</f>
        <v>2091541</v>
      </c>
    </row>
    <row r="17" spans="1:20" x14ac:dyDescent="0.35">
      <c r="C17" s="5" t="s">
        <v>16</v>
      </c>
      <c r="D17" s="13">
        <f>SUMPRODUCT($B$3:$B$13,D3:D13)</f>
        <v>3495615.1292635193</v>
      </c>
      <c r="E17" s="11"/>
      <c r="F17" s="13">
        <f>SUMPRODUCT($B$3:$B$13,F3:F13)</f>
        <v>3423298.6</v>
      </c>
      <c r="G17" s="11"/>
      <c r="H17" s="13">
        <f>SUMPRODUCT($B$3:$B$13,H3:H13)</f>
        <v>3479226.6</v>
      </c>
      <c r="I17" s="11"/>
      <c r="J17" s="13">
        <f ca="1">SUMPRODUCT($B$3:$B$13,J3:J13)</f>
        <v>3540960.8</v>
      </c>
    </row>
    <row r="18" spans="1:20" x14ac:dyDescent="0.35">
      <c r="C18" s="5" t="s">
        <v>17</v>
      </c>
      <c r="D18" s="13">
        <f>SUMPRODUCT($A$3:$A$13,D3:D13)</f>
        <v>1059514.0875789418</v>
      </c>
      <c r="E18" s="11"/>
      <c r="F18" s="13">
        <f>SUMPRODUCT($A$3:$A$13,F3:F13)</f>
        <v>0</v>
      </c>
      <c r="G18" s="11"/>
      <c r="H18" s="13">
        <f>SUMPRODUCT($A$3:$A$13,H3:H13)</f>
        <v>0</v>
      </c>
      <c r="I18" s="11"/>
      <c r="J18" s="13">
        <f ca="1">SUMPRODUCT($A$3:$A$13,J3:J13)</f>
        <v>713788</v>
      </c>
      <c r="L18" s="43" t="s">
        <v>33</v>
      </c>
    </row>
    <row r="19" spans="1:20" x14ac:dyDescent="0.35">
      <c r="C19" s="30" t="s">
        <v>18</v>
      </c>
      <c r="D19" s="34">
        <f>D18/D17</f>
        <v>0.3030980380846926</v>
      </c>
      <c r="E19" s="30"/>
      <c r="F19" s="34">
        <f>F18/F17</f>
        <v>0</v>
      </c>
      <c r="G19" s="30"/>
      <c r="H19" s="34">
        <f>H18/H17</f>
        <v>0</v>
      </c>
      <c r="I19" s="30"/>
      <c r="J19" s="34">
        <f ca="1">J18/J17</f>
        <v>0.20158031684507777</v>
      </c>
      <c r="L19" s="35">
        <f ca="1">J19-H19</f>
        <v>0.20158031684507777</v>
      </c>
    </row>
    <row r="20" spans="1:20" x14ac:dyDescent="0.35">
      <c r="C20" s="10" t="s">
        <v>19</v>
      </c>
      <c r="D20" s="2">
        <f>D17/D16</f>
        <v>1.6648572064175438</v>
      </c>
      <c r="F20" s="2">
        <f>F17/F16</f>
        <v>1.6372212231936181</v>
      </c>
      <c r="H20" s="2">
        <f>H17/H16</f>
        <v>1.6634752079925759</v>
      </c>
      <c r="J20" s="2">
        <f ca="1">J17/J16</f>
        <v>1.6929913398781089</v>
      </c>
      <c r="L20" s="44">
        <f ca="1">J20-H20</f>
        <v>2.9516131885533037E-2</v>
      </c>
    </row>
    <row r="21" spans="1:20" s="14" customFormat="1" x14ac:dyDescent="0.35">
      <c r="D21" s="15"/>
      <c r="J21" s="15"/>
      <c r="K21" s="16"/>
      <c r="M21" s="5"/>
      <c r="N21" s="5"/>
      <c r="O21" s="5"/>
      <c r="P21" s="5"/>
      <c r="Q21" s="5"/>
      <c r="R21" s="5"/>
      <c r="S21" s="5"/>
      <c r="T21" s="5"/>
    </row>
    <row r="22" spans="1:20" s="14" customFormat="1" x14ac:dyDescent="0.35">
      <c r="D22" s="15"/>
      <c r="J22" s="15"/>
      <c r="K22" s="16"/>
      <c r="M22" s="5"/>
      <c r="N22" s="5"/>
      <c r="O22" s="5"/>
      <c r="P22" s="5"/>
      <c r="Q22" s="5"/>
      <c r="R22" s="5"/>
      <c r="S22" s="5"/>
      <c r="T22" s="5"/>
    </row>
    <row r="23" spans="1:20" ht="58" x14ac:dyDescent="0.35">
      <c r="C23" s="10"/>
      <c r="D23" s="2"/>
      <c r="F23" s="23"/>
      <c r="G23" s="39" t="s">
        <v>43</v>
      </c>
      <c r="H23" s="23"/>
      <c r="I23" s="36" t="s">
        <v>37</v>
      </c>
      <c r="J23" s="37"/>
      <c r="K23" s="38" t="s">
        <v>38</v>
      </c>
      <c r="L23" s="43" t="s">
        <v>33</v>
      </c>
    </row>
    <row r="24" spans="1:20" x14ac:dyDescent="0.35">
      <c r="A24" s="4" t="s">
        <v>31</v>
      </c>
      <c r="C24" s="10" t="s">
        <v>20</v>
      </c>
      <c r="E24" s="17">
        <f>E3</f>
        <v>0.15532739043525848</v>
      </c>
      <c r="F24"/>
      <c r="G24" s="17">
        <f>G3</f>
        <v>0.16856168576511774</v>
      </c>
      <c r="H24"/>
      <c r="I24" s="17">
        <f>I3</f>
        <v>0.13113441237824169</v>
      </c>
      <c r="K24" s="18">
        <f ca="1">K3</f>
        <v>0.12561838376584539</v>
      </c>
      <c r="L24" s="35">
        <f ca="1">K24-I24</f>
        <v>-5.5160286123963065E-3</v>
      </c>
    </row>
    <row r="25" spans="1:20" x14ac:dyDescent="0.35">
      <c r="C25" s="10" t="s">
        <v>21</v>
      </c>
      <c r="E25" s="17">
        <f>SUM(E4:E5)</f>
        <v>0.30895080623047</v>
      </c>
      <c r="F25"/>
      <c r="G25" s="17">
        <f>SUM(G4:G5)</f>
        <v>0.30664540011095592</v>
      </c>
      <c r="H25"/>
      <c r="I25" s="17">
        <f>SUM(I4:I5)</f>
        <v>0.34451918465858428</v>
      </c>
      <c r="K25" s="18">
        <f ca="1">SUM(K4:K5)</f>
        <v>0.32842913430814885</v>
      </c>
      <c r="L25" s="35">
        <f t="shared" ref="L25:L28" ca="1" si="3">K25-I25</f>
        <v>-1.6090050350435425E-2</v>
      </c>
    </row>
    <row r="26" spans="1:20" x14ac:dyDescent="0.35">
      <c r="C26" s="10" t="s">
        <v>22</v>
      </c>
      <c r="E26" s="17">
        <f>SUM(E6:E8)</f>
        <v>0.34294142305821584</v>
      </c>
      <c r="F26"/>
      <c r="G26" s="17">
        <f>SUM(G6:G8)</f>
        <v>0.3349597306448836</v>
      </c>
      <c r="H26"/>
      <c r="I26" s="17">
        <f>SUM(I6:I8)</f>
        <v>0.34132393292792251</v>
      </c>
      <c r="K26" s="18">
        <f ca="1">SUM(K6:K8)</f>
        <v>0.34516607611325811</v>
      </c>
      <c r="L26" s="35">
        <f t="shared" ca="1" si="3"/>
        <v>3.8421431853356003E-3</v>
      </c>
    </row>
    <row r="27" spans="1:20" x14ac:dyDescent="0.35">
      <c r="C27" s="10" t="s">
        <v>23</v>
      </c>
      <c r="E27" s="17">
        <f>SUM(E9:E12)</f>
        <v>0.12729258492681395</v>
      </c>
      <c r="F27"/>
      <c r="G27" s="17">
        <f>SUM(G9:G12)</f>
        <v>0.12472117536778068</v>
      </c>
      <c r="H27"/>
      <c r="I27" s="17">
        <f>SUM(I9:I12)</f>
        <v>0.120707650483543</v>
      </c>
      <c r="K27" s="18">
        <f ca="1">SUM(K9:K12)</f>
        <v>0.14945009445188978</v>
      </c>
      <c r="L27" s="35">
        <f t="shared" ca="1" si="3"/>
        <v>2.8742443968346784E-2</v>
      </c>
    </row>
    <row r="28" spans="1:20" x14ac:dyDescent="0.35">
      <c r="C28" s="10" t="s">
        <v>24</v>
      </c>
      <c r="E28" s="17">
        <f>E13</f>
        <v>6.5487612453319577E-2</v>
      </c>
      <c r="F28"/>
      <c r="G28" s="17">
        <f>G13</f>
        <v>6.5112008111262026E-2</v>
      </c>
      <c r="H28"/>
      <c r="I28" s="17">
        <f>I13</f>
        <v>6.2314819551708527E-2</v>
      </c>
      <c r="K28" s="18">
        <f ca="1">K13</f>
        <v>5.1336311360857853E-2</v>
      </c>
      <c r="L28" s="35">
        <f t="shared" ca="1" si="3"/>
        <v>-1.0978508190850673E-2</v>
      </c>
    </row>
    <row r="31" spans="1:20" x14ac:dyDescent="0.35">
      <c r="C31" s="10"/>
      <c r="D31" s="10"/>
    </row>
    <row r="32" spans="1:20" x14ac:dyDescent="0.35">
      <c r="C32" s="14"/>
      <c r="D32" s="14"/>
      <c r="E32" s="14"/>
      <c r="F32" s="14"/>
      <c r="G32" s="14"/>
      <c r="H32" s="14"/>
      <c r="I32" s="14"/>
      <c r="J32" s="16"/>
      <c r="K32" s="16"/>
    </row>
    <row r="33" spans="4:11" x14ac:dyDescent="0.35">
      <c r="E33" s="19"/>
      <c r="F33" s="19"/>
      <c r="G33" s="19"/>
      <c r="H33" s="19"/>
      <c r="I33" s="19"/>
      <c r="J33" s="20"/>
      <c r="K33" s="20"/>
    </row>
    <row r="34" spans="4:11" x14ac:dyDescent="0.35">
      <c r="D34" s="21"/>
      <c r="E34" s="21"/>
      <c r="F34" s="21"/>
      <c r="G34" s="21"/>
      <c r="H34" s="21"/>
      <c r="I34" s="21"/>
      <c r="J34" s="22"/>
      <c r="K34" s="22"/>
    </row>
    <row r="35" spans="4:11" x14ac:dyDescent="0.35">
      <c r="E35" s="21"/>
      <c r="F35" s="21"/>
      <c r="G35" s="21"/>
      <c r="H35" s="21"/>
      <c r="I35" s="21"/>
      <c r="J35" s="22"/>
      <c r="K35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2050_FBP_PlusCrossing_20 values</vt:lpstr>
      <vt:lpstr>pick up from carown_summary.csv</vt:lpstr>
    </vt:vector>
  </TitlesOfParts>
  <Company>MTC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Tsang</dc:creator>
  <cp:lastModifiedBy>Flavia Tsang</cp:lastModifiedBy>
  <dcterms:created xsi:type="dcterms:W3CDTF">2020-06-09T16:00:36Z</dcterms:created>
  <dcterms:modified xsi:type="dcterms:W3CDTF">2021-02-05T17:55:41Z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53402751-ba71-4f76-979a-06f5ed2c66a4</vt:lpwstr>
  </property>
</Properties>
</file>