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C18" i="7" l="1"/>
  <c r="A18" i="7"/>
  <c r="C27" i="7"/>
  <c r="D27" i="7"/>
  <c r="A27" i="7" l="1"/>
  <c r="N89" i="20" l="1"/>
  <c r="M89" i="20"/>
  <c r="G89" i="20"/>
  <c r="L89" i="20" s="1"/>
  <c r="F89" i="20"/>
  <c r="P89" i="20" s="1"/>
  <c r="N98" i="20"/>
  <c r="M98" i="20"/>
  <c r="G98" i="20"/>
  <c r="L98" i="20" s="1"/>
  <c r="F98" i="20"/>
  <c r="P98" i="20" s="1"/>
  <c r="N97" i="20"/>
  <c r="M97" i="20"/>
  <c r="G97" i="20"/>
  <c r="O97" i="20" s="1"/>
  <c r="F97" i="20"/>
  <c r="P97" i="20" s="1"/>
  <c r="I98" i="20" l="1"/>
  <c r="I89" i="20"/>
  <c r="J89" i="20"/>
  <c r="O89" i="20"/>
  <c r="K89" i="20"/>
  <c r="H89" i="20"/>
  <c r="J98" i="20"/>
  <c r="K98" i="20"/>
  <c r="O98" i="20"/>
  <c r="H98" i="20"/>
  <c r="H97" i="20"/>
  <c r="L97" i="20"/>
  <c r="I97" i="20"/>
  <c r="J97" i="20"/>
  <c r="K97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6" i="20"/>
  <c r="M96" i="20"/>
  <c r="G96" i="20"/>
  <c r="L96" i="20" s="1"/>
  <c r="F96" i="20"/>
  <c r="P96" i="20" s="1"/>
  <c r="I96" i="20" l="1"/>
  <c r="J96" i="20"/>
  <c r="K96" i="20"/>
  <c r="O96" i="20"/>
  <c r="H96" i="20"/>
  <c r="O100" i="20"/>
  <c r="N100" i="20"/>
  <c r="M100" i="20"/>
  <c r="L100" i="20"/>
  <c r="K100" i="20"/>
  <c r="J100" i="20"/>
  <c r="I100" i="20"/>
  <c r="H100" i="20"/>
  <c r="F100" i="20"/>
  <c r="P100" i="20" s="1"/>
  <c r="L99" i="20" l="1"/>
  <c r="F99" i="20"/>
  <c r="P99" i="20" s="1"/>
  <c r="N99" i="20"/>
  <c r="M99" i="20"/>
  <c r="J99" i="20" l="1"/>
  <c r="K99" i="20"/>
  <c r="O99" i="20"/>
  <c r="I99" i="20"/>
  <c r="H99" i="20"/>
  <c r="D33" i="7"/>
  <c r="C33" i="7"/>
  <c r="A33" i="7"/>
  <c r="N95" i="20"/>
  <c r="M95" i="20"/>
  <c r="I95" i="20"/>
  <c r="G95" i="20"/>
  <c r="L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O91" i="20" s="1"/>
  <c r="F91" i="20"/>
  <c r="P91" i="20" s="1"/>
  <c r="N90" i="20"/>
  <c r="M90" i="20"/>
  <c r="G90" i="20"/>
  <c r="O90" i="20" s="1"/>
  <c r="F90" i="20"/>
  <c r="P90" i="20" s="1"/>
  <c r="J95" i="20" l="1"/>
  <c r="J93" i="20"/>
  <c r="L93" i="20"/>
  <c r="H93" i="20"/>
  <c r="I93" i="20"/>
  <c r="H94" i="20"/>
  <c r="L94" i="20"/>
  <c r="I94" i="20"/>
  <c r="J94" i="20"/>
  <c r="K95" i="20"/>
  <c r="O95" i="20"/>
  <c r="K94" i="20"/>
  <c r="H95" i="20"/>
  <c r="K93" i="20"/>
  <c r="J91" i="20"/>
  <c r="I90" i="20"/>
  <c r="H91" i="20"/>
  <c r="L90" i="20"/>
  <c r="H90" i="20"/>
  <c r="L91" i="20"/>
  <c r="J90" i="20"/>
  <c r="I91" i="20"/>
  <c r="K92" i="20"/>
  <c r="O92" i="20"/>
  <c r="H92" i="20"/>
  <c r="L92" i="20"/>
  <c r="I92" i="20"/>
  <c r="K91" i="20"/>
  <c r="K90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2" i="7" l="1"/>
  <c r="C30" i="7"/>
  <c r="C31" i="7"/>
  <c r="C32" i="7"/>
  <c r="D31" i="7"/>
  <c r="D30" i="7"/>
  <c r="A30" i="7"/>
  <c r="A31" i="7"/>
  <c r="A32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<sst xmlns="http://schemas.openxmlformats.org/spreadsheetml/2006/main" count="5075" uniqueCount="652">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</sst>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8"/>
  <sheetViews>
    <sheetView tabSelected="1" zoomScale="80" zoomScaleNormal="80" workbookViewId="0">
      <selection activeCell="D51" sqref="D51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0"/>
  <sheetViews>
    <sheetView topLeftCell="D1" zoomScale="70" zoomScaleNormal="70" workbookViewId="0">
      <pane ySplit="1" topLeftCell="A2" activePane="bottomLeft" state="frozen"/>
      <selection activeCell="C39" sqref="C39"/>
      <selection pane="bottomLeft" activeCell="F50" sqref="F50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616</v>
      </c>
      <c r="C49" s="85" t="s">
        <v>540</v>
      </c>
      <c r="D49" s="85" t="s">
        <v>250</v>
      </c>
      <c r="E49" s="85" t="s">
        <v>596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597</v>
      </c>
      <c r="B50" s="88" t="s">
        <v>616</v>
      </c>
      <c r="C50" s="85" t="s">
        <v>540</v>
      </c>
      <c r="D50" s="85" t="s">
        <v>249</v>
      </c>
      <c r="E50" s="85" t="s">
        <v>596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597</v>
      </c>
      <c r="B51" s="88" t="s">
        <v>616</v>
      </c>
      <c r="C51" s="85" t="s">
        <v>540</v>
      </c>
      <c r="D51" s="85" t="s">
        <v>251</v>
      </c>
      <c r="E51" s="85" t="s">
        <v>596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597</v>
      </c>
      <c r="B52" s="88" t="s">
        <v>618</v>
      </c>
      <c r="C52" s="85" t="s">
        <v>541</v>
      </c>
      <c r="D52" s="85" t="s">
        <v>250</v>
      </c>
      <c r="E52" s="85" t="s">
        <v>596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597</v>
      </c>
      <c r="B53" s="88" t="s">
        <v>618</v>
      </c>
      <c r="C53" s="85" t="s">
        <v>541</v>
      </c>
      <c r="D53" s="85" t="s">
        <v>249</v>
      </c>
      <c r="E53" s="85" t="s">
        <v>596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597</v>
      </c>
      <c r="B54" s="88" t="s">
        <v>618</v>
      </c>
      <c r="C54" s="85" t="s">
        <v>541</v>
      </c>
      <c r="D54" s="85" t="s">
        <v>251</v>
      </c>
      <c r="E54" s="85" t="s">
        <v>596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597</v>
      </c>
      <c r="B55" s="88" t="s">
        <v>616</v>
      </c>
      <c r="C55" s="85" t="s">
        <v>541</v>
      </c>
      <c r="D55" s="85" t="s">
        <v>249</v>
      </c>
      <c r="E55" s="85" t="s">
        <v>596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597</v>
      </c>
      <c r="B56" s="88" t="s">
        <v>616</v>
      </c>
      <c r="C56" s="85" t="s">
        <v>555</v>
      </c>
      <c r="D56" s="85" t="s">
        <v>250</v>
      </c>
      <c r="E56" s="85" t="s">
        <v>596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597</v>
      </c>
      <c r="B57" s="88" t="s">
        <v>616</v>
      </c>
      <c r="C57" s="85" t="s">
        <v>555</v>
      </c>
      <c r="D57" s="85" t="s">
        <v>249</v>
      </c>
      <c r="E57" s="85" t="s">
        <v>596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597</v>
      </c>
      <c r="B58" s="88" t="s">
        <v>616</v>
      </c>
      <c r="C58" s="85" t="s">
        <v>555</v>
      </c>
      <c r="D58" s="85" t="s">
        <v>251</v>
      </c>
      <c r="E58" s="85" t="s">
        <v>596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597</v>
      </c>
      <c r="B59" s="88" t="s">
        <v>615</v>
      </c>
      <c r="C59" s="85" t="s">
        <v>562</v>
      </c>
      <c r="D59" s="85" t="s">
        <v>250</v>
      </c>
      <c r="E59" s="85" t="s">
        <v>596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597</v>
      </c>
      <c r="B60" s="88" t="s">
        <v>615</v>
      </c>
      <c r="C60" s="85" t="s">
        <v>562</v>
      </c>
      <c r="D60" s="85" t="s">
        <v>249</v>
      </c>
      <c r="E60" s="85" t="s">
        <v>596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597</v>
      </c>
      <c r="B61" s="88" t="s">
        <v>615</v>
      </c>
      <c r="C61" s="85" t="s">
        <v>562</v>
      </c>
      <c r="D61" s="85" t="s">
        <v>251</v>
      </c>
      <c r="E61" s="85" t="s">
        <v>596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597</v>
      </c>
      <c r="B62" s="88" t="s">
        <v>615</v>
      </c>
      <c r="C62" s="85" t="s">
        <v>542</v>
      </c>
      <c r="D62" s="85" t="s">
        <v>250</v>
      </c>
      <c r="E62" s="85" t="s">
        <v>596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597</v>
      </c>
      <c r="B63" s="88" t="s">
        <v>615</v>
      </c>
      <c r="C63" s="85" t="s">
        <v>542</v>
      </c>
      <c r="D63" s="85" t="s">
        <v>249</v>
      </c>
      <c r="E63" s="85" t="s">
        <v>596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597</v>
      </c>
      <c r="B64" s="88" t="s">
        <v>615</v>
      </c>
      <c r="C64" s="85" t="s">
        <v>542</v>
      </c>
      <c r="D64" s="85" t="s">
        <v>251</v>
      </c>
      <c r="E64" s="85" t="s">
        <v>596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597</v>
      </c>
      <c r="B65" s="88" t="s">
        <v>615</v>
      </c>
      <c r="C65" s="85" t="s">
        <v>541</v>
      </c>
      <c r="D65" s="85" t="s">
        <v>250</v>
      </c>
      <c r="E65" s="85" t="s">
        <v>596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597</v>
      </c>
      <c r="B66" s="88" t="s">
        <v>615</v>
      </c>
      <c r="C66" s="85" t="s">
        <v>541</v>
      </c>
      <c r="D66" s="85" t="s">
        <v>249</v>
      </c>
      <c r="E66" s="85" t="s">
        <v>596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597</v>
      </c>
      <c r="B67" s="88" t="s">
        <v>615</v>
      </c>
      <c r="C67" s="85" t="s">
        <v>541</v>
      </c>
      <c r="D67" s="85" t="s">
        <v>251</v>
      </c>
      <c r="E67" s="85" t="s">
        <v>596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597</v>
      </c>
      <c r="B68" s="88" t="s">
        <v>615</v>
      </c>
      <c r="C68" s="85" t="s">
        <v>550</v>
      </c>
      <c r="D68" s="85" t="s">
        <v>250</v>
      </c>
      <c r="E68" s="85" t="s">
        <v>596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597</v>
      </c>
      <c r="B69" s="88" t="s">
        <v>615</v>
      </c>
      <c r="C69" s="85" t="s">
        <v>550</v>
      </c>
      <c r="D69" s="85" t="s">
        <v>249</v>
      </c>
      <c r="E69" s="85" t="s">
        <v>596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597</v>
      </c>
      <c r="B70" s="89" t="s">
        <v>615</v>
      </c>
      <c r="C70" s="86" t="s">
        <v>550</v>
      </c>
      <c r="D70" s="86" t="s">
        <v>251</v>
      </c>
      <c r="E70" s="86" t="s">
        <v>596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597</v>
      </c>
      <c r="B71" s="88" t="s">
        <v>595</v>
      </c>
      <c r="C71" s="87" t="s">
        <v>585</v>
      </c>
      <c r="D71" s="87" t="s">
        <v>250</v>
      </c>
      <c r="E71" s="85" t="s">
        <v>596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597</v>
      </c>
      <c r="B72" s="88" t="s">
        <v>595</v>
      </c>
      <c r="C72" s="87" t="s">
        <v>585</v>
      </c>
      <c r="D72" s="87" t="s">
        <v>249</v>
      </c>
      <c r="E72" s="85" t="s">
        <v>596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597</v>
      </c>
      <c r="B73" s="88" t="s">
        <v>595</v>
      </c>
      <c r="C73" s="87" t="s">
        <v>585</v>
      </c>
      <c r="D73" s="87" t="s">
        <v>251</v>
      </c>
      <c r="E73" s="85" t="s">
        <v>596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597</v>
      </c>
      <c r="B74" s="88" t="s">
        <v>615</v>
      </c>
      <c r="C74" s="85" t="s">
        <v>591</v>
      </c>
      <c r="D74" s="85" t="s">
        <v>249</v>
      </c>
      <c r="E74" s="85" t="s">
        <v>596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597</v>
      </c>
      <c r="B75" s="88" t="s">
        <v>615</v>
      </c>
      <c r="C75" s="85" t="s">
        <v>592</v>
      </c>
      <c r="D75" s="87" t="s">
        <v>249</v>
      </c>
      <c r="E75" s="85" t="s">
        <v>596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597</v>
      </c>
      <c r="B76" s="88" t="s">
        <v>615</v>
      </c>
      <c r="C76" s="85" t="s">
        <v>592</v>
      </c>
      <c r="D76" s="87" t="s">
        <v>251</v>
      </c>
      <c r="E76" s="85" t="s">
        <v>596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597</v>
      </c>
      <c r="B77" s="88" t="s">
        <v>615</v>
      </c>
      <c r="C77" s="85" t="s">
        <v>593</v>
      </c>
      <c r="D77" s="87" t="s">
        <v>249</v>
      </c>
      <c r="E77" s="85" t="s">
        <v>596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597</v>
      </c>
      <c r="B78" s="88" t="s">
        <v>615</v>
      </c>
      <c r="C78" s="85" t="s">
        <v>593</v>
      </c>
      <c r="D78" s="87" t="s">
        <v>251</v>
      </c>
      <c r="E78" s="85" t="s">
        <v>596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597</v>
      </c>
      <c r="B79" s="88" t="s">
        <v>615</v>
      </c>
      <c r="C79" s="85" t="s">
        <v>555</v>
      </c>
      <c r="D79" s="87" t="s">
        <v>250</v>
      </c>
      <c r="E79" s="85" t="s">
        <v>596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597</v>
      </c>
      <c r="B80" s="88" t="s">
        <v>615</v>
      </c>
      <c r="C80" s="85" t="s">
        <v>555</v>
      </c>
      <c r="D80" s="87" t="s">
        <v>250</v>
      </c>
      <c r="E80" s="85" t="s">
        <v>596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597</v>
      </c>
      <c r="B81" s="88" t="s">
        <v>595</v>
      </c>
      <c r="C81" s="85" t="s">
        <v>555</v>
      </c>
      <c r="D81" s="88" t="s">
        <v>250</v>
      </c>
      <c r="E81" s="88" t="s">
        <v>596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597</v>
      </c>
      <c r="B82" s="88" t="s">
        <v>595</v>
      </c>
      <c r="C82" s="85" t="s">
        <v>555</v>
      </c>
      <c r="D82" s="88" t="s">
        <v>249</v>
      </c>
      <c r="E82" s="88" t="s">
        <v>596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597</v>
      </c>
      <c r="B83" s="88" t="s">
        <v>595</v>
      </c>
      <c r="C83" s="85" t="s">
        <v>555</v>
      </c>
      <c r="D83" s="88" t="s">
        <v>251</v>
      </c>
      <c r="E83" s="88" t="s">
        <v>596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597</v>
      </c>
      <c r="B84" s="88" t="s">
        <v>595</v>
      </c>
      <c r="C84" s="85" t="s">
        <v>628</v>
      </c>
      <c r="D84" s="88" t="s">
        <v>250</v>
      </c>
      <c r="E84" s="88" t="s">
        <v>596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597</v>
      </c>
      <c r="B85" s="88" t="s">
        <v>595</v>
      </c>
      <c r="C85" s="66" t="s">
        <v>629</v>
      </c>
      <c r="D85" s="88" t="s">
        <v>250</v>
      </c>
      <c r="E85" s="88" t="s">
        <v>596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597</v>
      </c>
      <c r="B86" s="88" t="s">
        <v>595</v>
      </c>
      <c r="C86" s="66" t="s">
        <v>630</v>
      </c>
      <c r="D86" s="88" t="s">
        <v>250</v>
      </c>
      <c r="E86" s="88" t="s">
        <v>596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597</v>
      </c>
      <c r="B87" s="88" t="s">
        <v>595</v>
      </c>
      <c r="C87" s="66" t="s">
        <v>631</v>
      </c>
      <c r="D87" s="88" t="s">
        <v>250</v>
      </c>
      <c r="E87" s="88" t="s">
        <v>596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597</v>
      </c>
      <c r="B88" s="89" t="s">
        <v>595</v>
      </c>
      <c r="C88" s="86" t="s">
        <v>635</v>
      </c>
      <c r="D88" s="89" t="s">
        <v>250</v>
      </c>
      <c r="E88" s="89" t="s">
        <v>596</v>
      </c>
      <c r="F88" s="90" t="str">
        <f t="shared" ref="F88:F92" si="25">A88&amp;"_"&amp;D88&amp;"_"&amp;B88&amp;"_"&amp;C88&amp;"_"&amp;E88</f>
        <v>2050_TM151_PPA_RT_05_2201_BART_CoreCap_00</v>
      </c>
      <c r="G88" s="91">
        <f t="shared" ref="G88:G92" si="26">_xlfn.NUMBERVALUE(LEFT(C88,4))</f>
        <v>2201</v>
      </c>
      <c r="H88" s="90" t="str">
        <f t="shared" ref="H88:H92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2" si="28">IF(D88="RT","RTFF",IF(D88="CG","CAG","BTTF"))</f>
        <v>RTFF</v>
      </c>
      <c r="N88" s="90" t="str">
        <f t="shared" ref="N88:N92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2" si="30">C88&amp;"\"&amp;F88</f>
        <v>2201_BART_CoreCap\2050_TM151_PPA_RT_05_2201_BART_CoreCap_00</v>
      </c>
    </row>
    <row r="89" spans="1:16" x14ac:dyDescent="0.25">
      <c r="A89" s="88" t="s">
        <v>597</v>
      </c>
      <c r="B89" s="88" t="s">
        <v>620</v>
      </c>
      <c r="C89" s="85" t="s">
        <v>647</v>
      </c>
      <c r="D89" s="85" t="s">
        <v>250</v>
      </c>
      <c r="E89" s="85" t="s">
        <v>596</v>
      </c>
      <c r="F89" s="23" t="str">
        <f t="shared" ref="F89" si="31">A89&amp;"_"&amp;D89&amp;"_"&amp;B89&amp;"_"&amp;C89&amp;"_"&amp;E89</f>
        <v>2050_TM151_PPA_RT_06_2300_CaltrainDTX_00</v>
      </c>
      <c r="G89" s="84">
        <f t="shared" ref="G89" si="32">_xlfn.NUMBERVALUE(LEFT(C89,4))</f>
        <v>2300</v>
      </c>
      <c r="H89" s="23" t="str">
        <f t="shared" ref="H89" si="33">G89&amp;"_"&amp;E89&amp;"_"&amp;D89</f>
        <v>2300_00_RT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ref="M89" si="34">IF(D89="RT","RTFF",IF(D89="CG","CAG","BTTF"))</f>
        <v>RTFF</v>
      </c>
      <c r="N89" s="23" t="str">
        <f t="shared" ref="N89" si="35">A89&amp;"_"&amp;D89&amp;"_"&amp;B89</f>
        <v>2050_TM151_PPA_RT_06</v>
      </c>
      <c r="O89" s="23" t="str">
        <f>VLOOKUP($G89,'PPA IDs'!$A$2:$M$95,12,0)</f>
        <v>scenario-baseline</v>
      </c>
      <c r="P89" s="23" t="str">
        <f t="shared" ref="P89" si="36">C89&amp;"\"&amp;F89</f>
        <v>2300_CaltrainDTX\2050_TM151_PPA_RT_06_2300_CaltrainDTX_00</v>
      </c>
    </row>
    <row r="90" spans="1:16" x14ac:dyDescent="0.25">
      <c r="A90" s="88" t="s">
        <v>597</v>
      </c>
      <c r="B90" s="88" t="s">
        <v>620</v>
      </c>
      <c r="C90" s="85" t="s">
        <v>562</v>
      </c>
      <c r="D90" s="85" t="s">
        <v>250</v>
      </c>
      <c r="E90" s="85" t="s">
        <v>596</v>
      </c>
      <c r="F90" s="23" t="str">
        <f t="shared" si="25"/>
        <v>2050_TM151_PPA_RT_06_2301_Caltrain_10tph_00</v>
      </c>
      <c r="G90" s="84">
        <f t="shared" si="26"/>
        <v>2301</v>
      </c>
      <c r="H90" s="23" t="str">
        <f t="shared" si="27"/>
        <v>2301_00_RT</v>
      </c>
      <c r="I90" s="23" t="str">
        <f>VLOOKUP(G90,'PPA IDs'!$A$2:$B$150,2,0)</f>
        <v>Caltrain PCBB 10tphpd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2301_Caltrain_10tph\2050_TM151_PPA_RT_06_2301_Caltrain_10tph_00</v>
      </c>
    </row>
    <row r="91" spans="1:16" x14ac:dyDescent="0.25">
      <c r="A91" s="88" t="s">
        <v>597</v>
      </c>
      <c r="B91" s="88" t="s">
        <v>620</v>
      </c>
      <c r="C91" s="85" t="s">
        <v>542</v>
      </c>
      <c r="D91" s="85" t="s">
        <v>250</v>
      </c>
      <c r="E91" s="85" t="s">
        <v>596</v>
      </c>
      <c r="F91" s="23" t="str">
        <f t="shared" si="25"/>
        <v>2050_TM151_PPA_RT_06_2302_Caltrain_12tph_00</v>
      </c>
      <c r="G91" s="84">
        <f t="shared" si="26"/>
        <v>2302</v>
      </c>
      <c r="H91" s="23" t="str">
        <f t="shared" si="27"/>
        <v>2302_00_RT</v>
      </c>
      <c r="I91" s="23" t="str">
        <f>VLOOKUP(G91,'PPA IDs'!$A$2:$B$150,2,0)</f>
        <v>Caltrain PCBB 12tphpd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2302_Caltrain_12tph\2050_TM151_PPA_RT_06_2302_Caltrain_12tph_00</v>
      </c>
    </row>
    <row r="92" spans="1:16" x14ac:dyDescent="0.25">
      <c r="A92" s="88" t="s">
        <v>597</v>
      </c>
      <c r="B92" s="88" t="s">
        <v>620</v>
      </c>
      <c r="C92" s="85" t="s">
        <v>541</v>
      </c>
      <c r="D92" s="85" t="s">
        <v>250</v>
      </c>
      <c r="E92" s="85" t="s">
        <v>596</v>
      </c>
      <c r="F92" s="23" t="str">
        <f t="shared" si="25"/>
        <v>2050_TM151_PPA_RT_06_2303_Caltrain_16tph_00</v>
      </c>
      <c r="G92" s="84">
        <f t="shared" si="26"/>
        <v>2303</v>
      </c>
      <c r="H92" s="23" t="str">
        <f t="shared" si="27"/>
        <v>2303_00_RT</v>
      </c>
      <c r="I92" s="23" t="str">
        <f>VLOOKUP(G92,'PPA IDs'!$A$2:$B$150,2,0)</f>
        <v>Caltrain PCBB 16tphpd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8"/>
        <v>RTFF</v>
      </c>
      <c r="N92" s="23" t="str">
        <f t="shared" si="29"/>
        <v>2050_TM151_PPA_RT_06</v>
      </c>
      <c r="O92" s="23" t="str">
        <f>VLOOKUP($G92,'PPA IDs'!$A$2:$M$95,12,0)</f>
        <v>scenario-baseline</v>
      </c>
      <c r="P92" s="23" t="str">
        <f t="shared" si="30"/>
        <v>2303_Caltrain_16tph\2050_TM151_PPA_RT_06_2303_Caltrain_16tph_00</v>
      </c>
    </row>
    <row r="93" spans="1:16" x14ac:dyDescent="0.25">
      <c r="A93" s="88" t="s">
        <v>597</v>
      </c>
      <c r="B93" s="88" t="s">
        <v>620</v>
      </c>
      <c r="C93" s="85" t="s">
        <v>645</v>
      </c>
      <c r="D93" s="85" t="s">
        <v>250</v>
      </c>
      <c r="E93" s="85" t="s">
        <v>596</v>
      </c>
      <c r="F93" s="23" t="str">
        <f t="shared" ref="F93:F95" si="37">A93&amp;"_"&amp;D93&amp;"_"&amp;B93&amp;"_"&amp;C93&amp;"_"&amp;E93</f>
        <v>2050_TM151_PPA_RT_06_2101_GearyBRT_Phase2_00</v>
      </c>
      <c r="G93" s="84">
        <f t="shared" ref="G93:G95" si="38">_xlfn.NUMBERVALUE(LEFT(C93,4))</f>
        <v>2101</v>
      </c>
      <c r="H93" s="23" t="str">
        <f t="shared" ref="H93:H95" si="39">G93&amp;"_"&amp;E93&amp;"_"&amp;D93</f>
        <v>2101_00_RT</v>
      </c>
      <c r="I93" s="23" t="str">
        <f>VLOOKUP(G93,'PPA IDs'!$A$2:$B$150,2,0)</f>
        <v>Geary BRT (Phase 2)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ref="M93:M95" si="40">IF(D93="RT","RTFF",IF(D93="CG","CAG","BTTF"))</f>
        <v>RTFF</v>
      </c>
      <c r="N93" s="23" t="str">
        <f t="shared" ref="N93:N95" si="41">A93&amp;"_"&amp;D93&amp;"_"&amp;B93</f>
        <v>2050_TM151_PPA_RT_06</v>
      </c>
      <c r="O93" s="23" t="str">
        <f>VLOOKUP($G93,'PPA IDs'!$A$2:$M$95,12,0)</f>
        <v>scenario-baseline</v>
      </c>
      <c r="P93" s="23" t="str">
        <f t="shared" ref="P93:P95" si="42">C93&amp;"\"&amp;F93</f>
        <v>2101_GearyBRT_Phase2\2050_TM151_PPA_RT_06_2101_GearyBRT_Phase2_00</v>
      </c>
    </row>
    <row r="94" spans="1:16" x14ac:dyDescent="0.25">
      <c r="A94" s="88" t="s">
        <v>597</v>
      </c>
      <c r="B94" s="88" t="s">
        <v>620</v>
      </c>
      <c r="C94" s="66" t="s">
        <v>644</v>
      </c>
      <c r="D94" s="85" t="s">
        <v>250</v>
      </c>
      <c r="E94" s="85" t="s">
        <v>596</v>
      </c>
      <c r="F94" s="23" t="str">
        <f t="shared" si="37"/>
        <v>2050_TM151_PPA_RT_06_2100_SanPablo_BRT_00</v>
      </c>
      <c r="G94" s="84">
        <f t="shared" si="38"/>
        <v>2100</v>
      </c>
      <c r="H94" s="23" t="str">
        <f t="shared" si="39"/>
        <v>2100_00_RT</v>
      </c>
      <c r="I94" s="23" t="str">
        <f>VLOOKUP(G94,'PPA IDs'!$A$2:$B$150,2,0)</f>
        <v>San Pablo BRT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loc</v>
      </c>
      <c r="M94" s="23" t="str">
        <f t="shared" si="40"/>
        <v>RTFF</v>
      </c>
      <c r="N94" s="23" t="str">
        <f t="shared" si="41"/>
        <v>2050_TM151_PPA_RT_06</v>
      </c>
      <c r="O94" s="23" t="str">
        <f>VLOOKUP($G94,'PPA IDs'!$A$2:$M$95,12,0)</f>
        <v>scenario-baseline</v>
      </c>
      <c r="P94" s="23" t="str">
        <f t="shared" si="42"/>
        <v>2100_SanPablo_BRT\2050_TM151_PPA_RT_06_2100_SanPablo_BRT_00</v>
      </c>
    </row>
    <row r="95" spans="1:16" x14ac:dyDescent="0.25">
      <c r="A95" s="88" t="s">
        <v>597</v>
      </c>
      <c r="B95" s="88" t="s">
        <v>620</v>
      </c>
      <c r="C95" s="85" t="s">
        <v>593</v>
      </c>
      <c r="D95" s="85" t="s">
        <v>250</v>
      </c>
      <c r="E95" s="85" t="s">
        <v>596</v>
      </c>
      <c r="F95" s="23" t="str">
        <f t="shared" si="37"/>
        <v>2050_TM151_PPA_RT_06_2202_BART_DMU_Brentwood_00</v>
      </c>
      <c r="G95" s="84">
        <f t="shared" si="38"/>
        <v>2202</v>
      </c>
      <c r="H95" s="23" t="str">
        <f t="shared" si="39"/>
        <v>2202_00_RT</v>
      </c>
      <c r="I95" s="23" t="str">
        <f>VLOOKUP(G95,'PPA IDs'!$A$2:$B$150,2,0)</f>
        <v>BART DMU to Brentwood</v>
      </c>
      <c r="J95" s="23" t="str">
        <f>VLOOKUP($G95,'PPA IDs'!$A$2:$K$95,9,0)</f>
        <v>cc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40"/>
        <v>RTFF</v>
      </c>
      <c r="N95" s="23" t="str">
        <f t="shared" si="41"/>
        <v>2050_TM151_PPA_RT_06</v>
      </c>
      <c r="O95" s="23" t="str">
        <f>VLOOKUP($G95,'PPA IDs'!$A$2:$M$95,12,0)</f>
        <v>scenario-baseline</v>
      </c>
      <c r="P95" s="23" t="str">
        <f t="shared" si="42"/>
        <v>2202_BART_DMU_Brentwood\2050_TM151_PPA_RT_06_2202_BART_DMU_Brentwood_00</v>
      </c>
    </row>
    <row r="96" spans="1:16" x14ac:dyDescent="0.25">
      <c r="A96" s="88" t="s">
        <v>597</v>
      </c>
      <c r="B96" s="88" t="s">
        <v>620</v>
      </c>
      <c r="C96" s="85" t="s">
        <v>635</v>
      </c>
      <c r="D96" s="88" t="s">
        <v>250</v>
      </c>
      <c r="E96" s="88" t="s">
        <v>596</v>
      </c>
      <c r="F96" s="23" t="str">
        <f t="shared" ref="F96" si="43">A96&amp;"_"&amp;D96&amp;"_"&amp;B96&amp;"_"&amp;C96&amp;"_"&amp;E96</f>
        <v>2050_TM151_PPA_RT_06_2201_BART_CoreCap_00</v>
      </c>
      <c r="G96" s="84">
        <f t="shared" ref="G96" si="44">_xlfn.NUMBERVALUE(LEFT(C96,4))</f>
        <v>2201</v>
      </c>
      <c r="H96" s="23" t="str">
        <f t="shared" ref="H96" si="45">G96&amp;"_"&amp;E96&amp;"_"&amp;D96</f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ref="M96" si="46">IF(D96="RT","RTFF",IF(D96="CG","CAG","BTTF"))</f>
        <v>RTFF</v>
      </c>
      <c r="N96" s="23" t="str">
        <f t="shared" ref="N96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" si="48">C96&amp;"\"&amp;F96</f>
        <v>2201_BART_CoreCap\2050_TM151_PPA_RT_06_2201_BART_CoreCap_00</v>
      </c>
    </row>
    <row r="97" spans="1:16" x14ac:dyDescent="0.25">
      <c r="A97" s="88" t="s">
        <v>597</v>
      </c>
      <c r="B97" s="88" t="s">
        <v>620</v>
      </c>
      <c r="C97" s="66" t="s">
        <v>646</v>
      </c>
      <c r="D97" s="85" t="s">
        <v>250</v>
      </c>
      <c r="E97" s="85" t="s">
        <v>596</v>
      </c>
      <c r="F97" s="23" t="str">
        <f t="shared" ref="F97:F98" si="49">A97&amp;"_"&amp;D97&amp;"_"&amp;B97&amp;"_"&amp;C97&amp;"_"&amp;E97</f>
        <v>2050_TM151_PPA_RT_06_3100_SR_239_00</v>
      </c>
      <c r="G97" s="84">
        <f t="shared" ref="G97:G98" si="50">_xlfn.NUMBERVALUE(LEFT(C97,4))</f>
        <v>3100</v>
      </c>
      <c r="H97" s="23" t="str">
        <f t="shared" ref="H97:H98" si="51">G97&amp;"_"&amp;E97&amp;"_"&amp;D97</f>
        <v>3100_00_RT</v>
      </c>
      <c r="I97" s="23" t="str">
        <f>VLOOKUP(G97,'PPA IDs'!$A$2:$B$150,2,0)</f>
        <v>SR-239</v>
      </c>
      <c r="J97" s="23" t="str">
        <f>VLOOKUP($G97,'PPA IDs'!$A$2:$K$95,9,0)</f>
        <v>cc</v>
      </c>
      <c r="K97" s="23" t="str">
        <f>VLOOKUP($G97,'PPA IDs'!$A$2:$K$95,10,0)</f>
        <v>road</v>
      </c>
      <c r="L97" s="23" t="str">
        <f>VLOOKUP($G97,'PPA IDs'!$A$2:$K$95,11,0)</f>
        <v>road</v>
      </c>
      <c r="M97" s="23" t="str">
        <f t="shared" ref="M97:M98" si="52">IF(D97="RT","RTFF",IF(D97="CG","CAG","BTTF"))</f>
        <v>RTFF</v>
      </c>
      <c r="N97" s="23" t="str">
        <f t="shared" ref="N97:N98" si="53">A97&amp;"_"&amp;D97&amp;"_"&amp;B97</f>
        <v>2050_TM151_PPA_RT_06</v>
      </c>
      <c r="O97" s="23" t="str">
        <f>VLOOKUP($G97,'PPA IDs'!$A$2:$M$95,12,0)</f>
        <v>scenario-baseline</v>
      </c>
      <c r="P97" s="23" t="str">
        <f t="shared" ref="P97:P98" si="54">C97&amp;"\"&amp;F97</f>
        <v>3100_SR_239\2050_TM151_PPA_RT_06_3100_SR_239_00</v>
      </c>
    </row>
    <row r="98" spans="1:16" x14ac:dyDescent="0.25">
      <c r="A98" s="89" t="s">
        <v>597</v>
      </c>
      <c r="B98" s="89" t="s">
        <v>620</v>
      </c>
      <c r="C98" s="86" t="s">
        <v>592</v>
      </c>
      <c r="D98" s="86" t="s">
        <v>250</v>
      </c>
      <c r="E98" s="86" t="s">
        <v>596</v>
      </c>
      <c r="F98" s="90" t="str">
        <f t="shared" si="49"/>
        <v>2050_TM151_PPA_RT_06_3102_SR4_Op_00</v>
      </c>
      <c r="G98" s="91">
        <f t="shared" si="50"/>
        <v>3102</v>
      </c>
      <c r="H98" s="90" t="str">
        <f t="shared" si="51"/>
        <v>3102_00_RT</v>
      </c>
      <c r="I98" s="90" t="str">
        <f>VLOOKUP(G98,'PPA IDs'!$A$2:$B$150,2,0)</f>
        <v>SR-4 Operational Improvements</v>
      </c>
      <c r="J98" s="90" t="str">
        <f>VLOOKUP($G98,'PPA IDs'!$A$2:$K$95,9,0)</f>
        <v>cc</v>
      </c>
      <c r="K98" s="90" t="str">
        <f>VLOOKUP($G98,'PPA IDs'!$A$2:$K$95,10,0)</f>
        <v>road</v>
      </c>
      <c r="L98" s="90" t="str">
        <f>VLOOKUP($G98,'PPA IDs'!$A$2:$K$95,11,0)</f>
        <v>road</v>
      </c>
      <c r="M98" s="90" t="str">
        <f t="shared" si="52"/>
        <v>RTFF</v>
      </c>
      <c r="N98" s="90" t="str">
        <f t="shared" si="53"/>
        <v>2050_TM151_PPA_RT_06</v>
      </c>
      <c r="O98" s="90" t="str">
        <f>VLOOKUP($G98,'PPA IDs'!$A$2:$M$95,12,0)</f>
        <v>scenario-baseline</v>
      </c>
      <c r="P98" s="90" t="str">
        <f t="shared" si="54"/>
        <v>3102_SR4_Op\2050_TM151_PPA_RT_06_3102_SR4_Op_00</v>
      </c>
    </row>
    <row r="99" spans="1:16" x14ac:dyDescent="0.25">
      <c r="A99" s="85" t="s">
        <v>597</v>
      </c>
      <c r="B99" s="88" t="s">
        <v>620</v>
      </c>
      <c r="C99" s="85" t="s">
        <v>304</v>
      </c>
      <c r="D99" s="85" t="s">
        <v>250</v>
      </c>
      <c r="E99" s="85" t="s">
        <v>596</v>
      </c>
      <c r="F99" s="23" t="str">
        <f>A99&amp;"_"&amp;D99&amp;"_"&amp;B99&amp;"_"&amp;C99&amp;"_"&amp;E99</f>
        <v>2050_TM151_PPA_RT_06_1_Crossings5_00</v>
      </c>
      <c r="G99" s="84">
        <v>1005</v>
      </c>
      <c r="H99" s="23" t="str">
        <f>G99&amp;"_"&amp;E99&amp;"_"&amp;D99</f>
        <v>1005_00_RT</v>
      </c>
      <c r="I99" s="23" t="str">
        <f>VLOOKUP(G99,'PPA IDs'!$A$2:$B$150,2,0)</f>
        <v>Crossings 5 - Mid-Bay Crossing</v>
      </c>
      <c r="J99" s="23" t="str">
        <f>VLOOKUP($G99,'PPA IDs'!$A$2:$K$95,9,0)</f>
        <v>various</v>
      </c>
      <c r="K99" s="23" t="str">
        <f>VLOOKUP($G99,'PPA IDs'!$A$2:$K$95,10,0)</f>
        <v>road</v>
      </c>
      <c r="L99" s="23" t="str">
        <f>VLOOKUP($G99,'PPA IDs'!$A$2:$K$95,11,0)</f>
        <v>road</v>
      </c>
      <c r="M99" s="23" t="str">
        <f>IF(D99="RT","RTFF",IF(D99="CG","CAG","BTTF"))</f>
        <v>RTFF</v>
      </c>
      <c r="N99" s="23" t="str">
        <f>A99&amp;"_"&amp;D99&amp;"_"&amp;B99</f>
        <v>2050_TM151_PPA_RT_06</v>
      </c>
      <c r="O99" s="23" t="str">
        <f>VLOOKUP($G99,'PPA IDs'!$A$2:$M$95,12,0)</f>
        <v>scenario-baseline</v>
      </c>
      <c r="P99" s="23" t="str">
        <f>C99&amp;"\"&amp;F99</f>
        <v>1_Crossings5\2050_TM151_PPA_RT_06_1_Crossings5_00</v>
      </c>
    </row>
    <row r="100" spans="1:16" x14ac:dyDescent="0.25">
      <c r="A100" s="85" t="s">
        <v>597</v>
      </c>
      <c r="B100" s="88" t="s">
        <v>620</v>
      </c>
      <c r="C100" s="85" t="s">
        <v>309</v>
      </c>
      <c r="D100" s="85" t="s">
        <v>250</v>
      </c>
      <c r="E100" s="85" t="s">
        <v>596</v>
      </c>
      <c r="F100" s="23" t="str">
        <f>A100&amp;"_"&amp;D100&amp;"_"&amp;B100&amp;"_"&amp;C100&amp;"_"&amp;E100</f>
        <v>2050_TM151_PPA_RT_06_1_Crossings6_00</v>
      </c>
      <c r="G100" s="84">
        <v>1006</v>
      </c>
      <c r="H100" s="23" t="str">
        <f>G100&amp;"_"&amp;E100&amp;"_"&amp;D100</f>
        <v>1006_00_RT</v>
      </c>
      <c r="I100" s="23" t="str">
        <f>VLOOKUP(G100,'PPA IDs'!$A$2:$B$150,2,0)</f>
        <v>Crossings 6 - San Mateo Bridge Widening</v>
      </c>
      <c r="J100" s="23" t="str">
        <f>VLOOKUP($G100,'PPA IDs'!$A$2:$K$95,9,0)</f>
        <v>various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>IF(D100="RT","RTFF",IF(D100="CG","CAG","BTTF"))</f>
        <v>RTFF</v>
      </c>
      <c r="N100" s="23" t="str">
        <f>A100&amp;"_"&amp;D100&amp;"_"&amp;B100</f>
        <v>2050_TM151_PPA_RT_06</v>
      </c>
      <c r="O100" s="23" t="str">
        <f>VLOOKUP($G100,'PPA IDs'!$A$2:$M$95,12,0)</f>
        <v>scenario-baseline</v>
      </c>
      <c r="P100" s="23" t="str">
        <f>C100&amp;"\"&amp;F100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1:E83 E2:E43 B2:C48 B71:C83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G36" sqref="G36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2019-06-19T20:39:47Z</dcterms:modified>
</cp:coreProperties>
</file>