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configs_projects!$A$1:$P$144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7" l="1"/>
  <c r="Y40" i="7"/>
  <c r="Y41" i="7"/>
  <c r="Y47" i="7"/>
  <c r="Y48" i="7"/>
  <c r="Y53" i="7"/>
  <c r="Y62" i="7"/>
  <c r="Y61" i="7"/>
  <c r="Y60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E62" i="7"/>
  <c r="E61" i="7"/>
  <c r="D62" i="7"/>
  <c r="D61" i="7"/>
  <c r="D60" i="7"/>
  <c r="D42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N147" i="20" l="1"/>
  <c r="M147" i="20"/>
  <c r="I147" i="20"/>
  <c r="G147" i="20"/>
  <c r="L147" i="20" s="1"/>
  <c r="F147" i="20"/>
  <c r="P147" i="20" s="1"/>
  <c r="P146" i="20"/>
  <c r="N146" i="20"/>
  <c r="M146" i="20"/>
  <c r="L146" i="20"/>
  <c r="J146" i="20"/>
  <c r="I146" i="20"/>
  <c r="H146" i="20"/>
  <c r="G146" i="20"/>
  <c r="O146" i="20" s="1"/>
  <c r="F146" i="20"/>
  <c r="P145" i="20"/>
  <c r="N145" i="20"/>
  <c r="M145" i="20"/>
  <c r="G145" i="20"/>
  <c r="J145" i="20" s="1"/>
  <c r="F145" i="20"/>
  <c r="N168" i="20"/>
  <c r="M168" i="20"/>
  <c r="G168" i="20"/>
  <c r="L168" i="20" s="1"/>
  <c r="F168" i="20"/>
  <c r="P168" i="20" s="1"/>
  <c r="N167" i="20"/>
  <c r="M167" i="20"/>
  <c r="G167" i="20"/>
  <c r="O167" i="20" s="1"/>
  <c r="F167" i="20"/>
  <c r="P167" i="20" s="1"/>
  <c r="N166" i="20"/>
  <c r="M166" i="20"/>
  <c r="G166" i="20"/>
  <c r="J166" i="20" s="1"/>
  <c r="F166" i="20"/>
  <c r="P166" i="20" s="1"/>
  <c r="N159" i="20"/>
  <c r="M159" i="20"/>
  <c r="G159" i="20"/>
  <c r="O159" i="20" s="1"/>
  <c r="F159" i="20"/>
  <c r="P159" i="20" s="1"/>
  <c r="N154" i="20"/>
  <c r="M154" i="20"/>
  <c r="G154" i="20"/>
  <c r="L154" i="20" s="1"/>
  <c r="F154" i="20"/>
  <c r="P154" i="20" s="1"/>
  <c r="N153" i="20"/>
  <c r="M153" i="20"/>
  <c r="G153" i="20"/>
  <c r="L153" i="20" s="1"/>
  <c r="F153" i="20"/>
  <c r="P153" i="20" s="1"/>
  <c r="N149" i="20"/>
  <c r="M149" i="20"/>
  <c r="G149" i="20"/>
  <c r="L149" i="20" s="1"/>
  <c r="F149" i="20"/>
  <c r="P149" i="20" s="1"/>
  <c r="H145" i="20" l="1"/>
  <c r="J147" i="20"/>
  <c r="K145" i="20"/>
  <c r="O145" i="20"/>
  <c r="K147" i="20"/>
  <c r="O147" i="20"/>
  <c r="L145" i="20"/>
  <c r="I145" i="20"/>
  <c r="K146" i="20"/>
  <c r="H147" i="20"/>
  <c r="I167" i="20"/>
  <c r="I159" i="20"/>
  <c r="L159" i="20"/>
  <c r="I168" i="20"/>
  <c r="H159" i="20"/>
  <c r="H167" i="20"/>
  <c r="J159" i="20"/>
  <c r="J167" i="20"/>
  <c r="J168" i="20"/>
  <c r="K159" i="20"/>
  <c r="L167" i="20"/>
  <c r="I166" i="20"/>
  <c r="K168" i="20"/>
  <c r="O168" i="20"/>
  <c r="K166" i="20"/>
  <c r="O166" i="20"/>
  <c r="H166" i="20"/>
  <c r="L166" i="20"/>
  <c r="K167" i="20"/>
  <c r="H168" i="20"/>
  <c r="J154" i="20"/>
  <c r="K154" i="20"/>
  <c r="O154" i="20"/>
  <c r="I154" i="20"/>
  <c r="H154" i="20"/>
  <c r="I153" i="20"/>
  <c r="J153" i="20"/>
  <c r="K153" i="20"/>
  <c r="O153" i="20"/>
  <c r="H153" i="20"/>
  <c r="I149" i="20"/>
  <c r="J149" i="20"/>
  <c r="O149" i="20"/>
  <c r="K149" i="20"/>
  <c r="H149" i="20"/>
  <c r="N123" i="20"/>
  <c r="M123" i="20"/>
  <c r="G123" i="20"/>
  <c r="L123" i="20" s="1"/>
  <c r="F123" i="20"/>
  <c r="P123" i="20" s="1"/>
  <c r="A38" i="7"/>
  <c r="I123" i="20" l="1"/>
  <c r="J123" i="20"/>
  <c r="O123" i="20"/>
  <c r="K123" i="20"/>
  <c r="H123" i="20"/>
  <c r="A31" i="7"/>
  <c r="A32" i="7"/>
  <c r="N187" i="20"/>
  <c r="M187" i="20"/>
  <c r="G187" i="20"/>
  <c r="L187" i="20" s="1"/>
  <c r="F187" i="20"/>
  <c r="P187" i="20" s="1"/>
  <c r="N186" i="20"/>
  <c r="M186" i="20"/>
  <c r="G186" i="20"/>
  <c r="O186" i="20" s="1"/>
  <c r="F186" i="20"/>
  <c r="P186" i="20" s="1"/>
  <c r="N185" i="20"/>
  <c r="M185" i="20"/>
  <c r="G185" i="20"/>
  <c r="J185" i="20" s="1"/>
  <c r="F185" i="20"/>
  <c r="P185" i="20" s="1"/>
  <c r="N184" i="20"/>
  <c r="M184" i="20"/>
  <c r="G184" i="20"/>
  <c r="O184" i="20" s="1"/>
  <c r="F184" i="20"/>
  <c r="P184" i="20" s="1"/>
  <c r="N183" i="20"/>
  <c r="M183" i="20"/>
  <c r="G183" i="20"/>
  <c r="L183" i="20" s="1"/>
  <c r="F183" i="20"/>
  <c r="P183" i="20" s="1"/>
  <c r="N182" i="20"/>
  <c r="M182" i="20"/>
  <c r="G182" i="20"/>
  <c r="O182" i="20" s="1"/>
  <c r="F182" i="20"/>
  <c r="P182" i="20" s="1"/>
  <c r="N181" i="20"/>
  <c r="M181" i="20"/>
  <c r="G181" i="20"/>
  <c r="J181" i="20" s="1"/>
  <c r="F181" i="20"/>
  <c r="P181" i="20" s="1"/>
  <c r="N180" i="20"/>
  <c r="M180" i="20"/>
  <c r="G180" i="20"/>
  <c r="O180" i="20" s="1"/>
  <c r="F180" i="20"/>
  <c r="P180" i="20" s="1"/>
  <c r="N179" i="20"/>
  <c r="M179" i="20"/>
  <c r="G179" i="20"/>
  <c r="J179" i="20" s="1"/>
  <c r="F179" i="20"/>
  <c r="P179" i="20" s="1"/>
  <c r="N178" i="20"/>
  <c r="M178" i="20"/>
  <c r="G178" i="20"/>
  <c r="O178" i="20" s="1"/>
  <c r="F178" i="20"/>
  <c r="P178" i="20" s="1"/>
  <c r="N177" i="20"/>
  <c r="M177" i="20"/>
  <c r="G177" i="20"/>
  <c r="L177" i="20" s="1"/>
  <c r="F177" i="20"/>
  <c r="P177" i="20" s="1"/>
  <c r="N176" i="20"/>
  <c r="M176" i="20"/>
  <c r="G176" i="20"/>
  <c r="O176" i="20" s="1"/>
  <c r="F176" i="20"/>
  <c r="P176" i="20" s="1"/>
  <c r="N175" i="20"/>
  <c r="M175" i="20"/>
  <c r="G175" i="20"/>
  <c r="J175" i="20" s="1"/>
  <c r="F175" i="20"/>
  <c r="P175" i="20" s="1"/>
  <c r="N174" i="20"/>
  <c r="M174" i="20"/>
  <c r="G174" i="20"/>
  <c r="O174" i="20" s="1"/>
  <c r="F174" i="20"/>
  <c r="P174" i="20" s="1"/>
  <c r="N173" i="20"/>
  <c r="M173" i="20"/>
  <c r="G173" i="20"/>
  <c r="L173" i="20" s="1"/>
  <c r="F173" i="20"/>
  <c r="P173" i="20" s="1"/>
  <c r="N172" i="20"/>
  <c r="M172" i="20"/>
  <c r="G172" i="20"/>
  <c r="O172" i="20" s="1"/>
  <c r="F172" i="20"/>
  <c r="P172" i="20" s="1"/>
  <c r="F155" i="20"/>
  <c r="P155" i="20" s="1"/>
  <c r="G155" i="20"/>
  <c r="I155" i="20" s="1"/>
  <c r="M155" i="20"/>
  <c r="N155" i="20"/>
  <c r="F156" i="20"/>
  <c r="P156" i="20" s="1"/>
  <c r="G156" i="20"/>
  <c r="H156" i="20" s="1"/>
  <c r="M156" i="20"/>
  <c r="N156" i="20"/>
  <c r="F157" i="20"/>
  <c r="P157" i="20" s="1"/>
  <c r="G157" i="20"/>
  <c r="J157" i="20" s="1"/>
  <c r="M157" i="20"/>
  <c r="N157" i="20"/>
  <c r="F158" i="20"/>
  <c r="P158" i="20" s="1"/>
  <c r="G158" i="20"/>
  <c r="J158" i="20" s="1"/>
  <c r="M158" i="20"/>
  <c r="N158" i="20"/>
  <c r="F150" i="20"/>
  <c r="P150" i="20" s="1"/>
  <c r="G150" i="20"/>
  <c r="I150" i="20" s="1"/>
  <c r="M150" i="20"/>
  <c r="N150" i="20"/>
  <c r="F151" i="20"/>
  <c r="P151" i="20" s="1"/>
  <c r="G151" i="20"/>
  <c r="H151" i="20" s="1"/>
  <c r="M151" i="20"/>
  <c r="N151" i="20"/>
  <c r="F152" i="20"/>
  <c r="P152" i="20" s="1"/>
  <c r="G152" i="20"/>
  <c r="J152" i="20" s="1"/>
  <c r="M152" i="20"/>
  <c r="N152" i="20"/>
  <c r="F162" i="20"/>
  <c r="P162" i="20" s="1"/>
  <c r="G162" i="20"/>
  <c r="H162" i="20" s="1"/>
  <c r="M162" i="20"/>
  <c r="N162" i="20"/>
  <c r="F163" i="20"/>
  <c r="P163" i="20" s="1"/>
  <c r="G163" i="20"/>
  <c r="J163" i="20" s="1"/>
  <c r="M163" i="20"/>
  <c r="N163" i="20"/>
  <c r="F164" i="20"/>
  <c r="P164" i="20" s="1"/>
  <c r="G164" i="20"/>
  <c r="J164" i="20" s="1"/>
  <c r="M164" i="20"/>
  <c r="N164" i="20"/>
  <c r="F165" i="20"/>
  <c r="P165" i="20" s="1"/>
  <c r="G165" i="20"/>
  <c r="I165" i="20" s="1"/>
  <c r="M165" i="20"/>
  <c r="N165" i="20"/>
  <c r="F169" i="20"/>
  <c r="P169" i="20" s="1"/>
  <c r="G169" i="20"/>
  <c r="H169" i="20" s="1"/>
  <c r="M169" i="20"/>
  <c r="N169" i="20"/>
  <c r="F170" i="20"/>
  <c r="P170" i="20" s="1"/>
  <c r="G170" i="20"/>
  <c r="J170" i="20" s="1"/>
  <c r="M170" i="20"/>
  <c r="N170" i="20"/>
  <c r="F171" i="20"/>
  <c r="P171" i="20" s="1"/>
  <c r="G171" i="20"/>
  <c r="J171" i="20" s="1"/>
  <c r="M171" i="20"/>
  <c r="N171" i="20"/>
  <c r="N148" i="20"/>
  <c r="M148" i="20"/>
  <c r="G148" i="20"/>
  <c r="L148" i="20" s="1"/>
  <c r="F148" i="20"/>
  <c r="P148" i="20" s="1"/>
  <c r="J184" i="20" l="1"/>
  <c r="O158" i="20"/>
  <c r="I158" i="20"/>
  <c r="I170" i="20"/>
  <c r="L152" i="20"/>
  <c r="I152" i="20"/>
  <c r="H170" i="20"/>
  <c r="H152" i="20"/>
  <c r="H155" i="20"/>
  <c r="O164" i="20"/>
  <c r="L170" i="20"/>
  <c r="I164" i="20"/>
  <c r="O152" i="20"/>
  <c r="K152" i="20"/>
  <c r="K158" i="20"/>
  <c r="L180" i="20"/>
  <c r="O170" i="20"/>
  <c r="K170" i="20"/>
  <c r="K164" i="20"/>
  <c r="K156" i="20"/>
  <c r="L157" i="20"/>
  <c r="O163" i="20"/>
  <c r="O157" i="20"/>
  <c r="K157" i="20"/>
  <c r="L172" i="20"/>
  <c r="L186" i="20"/>
  <c r="K163" i="20"/>
  <c r="K171" i="20"/>
  <c r="L165" i="20"/>
  <c r="I163" i="20"/>
  <c r="I157" i="20"/>
  <c r="L155" i="20"/>
  <c r="J178" i="20"/>
  <c r="L163" i="20"/>
  <c r="O171" i="20"/>
  <c r="I171" i="20"/>
  <c r="H163" i="20"/>
  <c r="H157" i="20"/>
  <c r="J155" i="20"/>
  <c r="O156" i="20"/>
  <c r="H174" i="20"/>
  <c r="H176" i="20"/>
  <c r="I177" i="20"/>
  <c r="J165" i="20"/>
  <c r="J150" i="20"/>
  <c r="H172" i="20"/>
  <c r="I174" i="20"/>
  <c r="J176" i="20"/>
  <c r="H178" i="20"/>
  <c r="H180" i="20"/>
  <c r="J182" i="20"/>
  <c r="H184" i="20"/>
  <c r="H186" i="20"/>
  <c r="L150" i="20"/>
  <c r="L174" i="20"/>
  <c r="O165" i="20"/>
  <c r="K165" i="20"/>
  <c r="O150" i="20"/>
  <c r="K150" i="20"/>
  <c r="L178" i="20"/>
  <c r="H182" i="20"/>
  <c r="I183" i="20"/>
  <c r="L184" i="20"/>
  <c r="I187" i="20"/>
  <c r="I148" i="20"/>
  <c r="H165" i="20"/>
  <c r="H150" i="20"/>
  <c r="O155" i="20"/>
  <c r="K155" i="20"/>
  <c r="J172" i="20"/>
  <c r="J174" i="20"/>
  <c r="L176" i="20"/>
  <c r="I178" i="20"/>
  <c r="J180" i="20"/>
  <c r="L182" i="20"/>
  <c r="I184" i="20"/>
  <c r="J186" i="20"/>
  <c r="I173" i="20"/>
  <c r="K175" i="20"/>
  <c r="O175" i="20"/>
  <c r="K185" i="20"/>
  <c r="O185" i="20"/>
  <c r="I172" i="20"/>
  <c r="J173" i="20"/>
  <c r="K174" i="20"/>
  <c r="H175" i="20"/>
  <c r="L175" i="20"/>
  <c r="I176" i="20"/>
  <c r="J177" i="20"/>
  <c r="K178" i="20"/>
  <c r="H179" i="20"/>
  <c r="L179" i="20"/>
  <c r="I180" i="20"/>
  <c r="H181" i="20"/>
  <c r="L181" i="20"/>
  <c r="I182" i="20"/>
  <c r="J183" i="20"/>
  <c r="K184" i="20"/>
  <c r="H185" i="20"/>
  <c r="L185" i="20"/>
  <c r="I186" i="20"/>
  <c r="J187" i="20"/>
  <c r="I175" i="20"/>
  <c r="K177" i="20"/>
  <c r="O177" i="20"/>
  <c r="I179" i="20"/>
  <c r="I181" i="20"/>
  <c r="K183" i="20"/>
  <c r="O183" i="20"/>
  <c r="I185" i="20"/>
  <c r="K187" i="20"/>
  <c r="O187" i="20"/>
  <c r="K179" i="20"/>
  <c r="O179" i="20"/>
  <c r="K181" i="20"/>
  <c r="O181" i="20"/>
  <c r="K173" i="20"/>
  <c r="O173" i="20"/>
  <c r="K172" i="20"/>
  <c r="H173" i="20"/>
  <c r="K176" i="20"/>
  <c r="H177" i="20"/>
  <c r="K180" i="20"/>
  <c r="K182" i="20"/>
  <c r="H183" i="20"/>
  <c r="K186" i="20"/>
  <c r="H187" i="20"/>
  <c r="K162" i="20"/>
  <c r="O151" i="20"/>
  <c r="K151" i="20"/>
  <c r="L171" i="20"/>
  <c r="H171" i="20"/>
  <c r="J169" i="20"/>
  <c r="L164" i="20"/>
  <c r="H164" i="20"/>
  <c r="J162" i="20"/>
  <c r="J151" i="20"/>
  <c r="L158" i="20"/>
  <c r="H158" i="20"/>
  <c r="J156" i="20"/>
  <c r="O162" i="20"/>
  <c r="I169" i="20"/>
  <c r="I162" i="20"/>
  <c r="I151" i="20"/>
  <c r="I156" i="20"/>
  <c r="O169" i="20"/>
  <c r="K169" i="20"/>
  <c r="L169" i="20"/>
  <c r="L162" i="20"/>
  <c r="L151" i="20"/>
  <c r="L156" i="20"/>
  <c r="K148" i="20"/>
  <c r="O148" i="20"/>
  <c r="J148" i="20"/>
  <c r="H148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4" i="20"/>
  <c r="M144" i="20"/>
  <c r="G144" i="20"/>
  <c r="L144" i="20" s="1"/>
  <c r="F144" i="20"/>
  <c r="P144" i="20" s="1"/>
  <c r="N143" i="20"/>
  <c r="M143" i="20"/>
  <c r="G143" i="20"/>
  <c r="O143" i="20" s="1"/>
  <c r="F143" i="20"/>
  <c r="P143" i="20" s="1"/>
  <c r="N161" i="20"/>
  <c r="M161" i="20"/>
  <c r="G161" i="20"/>
  <c r="J161" i="20" s="1"/>
  <c r="F161" i="20"/>
  <c r="P161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60" i="20"/>
  <c r="M160" i="20"/>
  <c r="G160" i="20"/>
  <c r="I160" i="20" s="1"/>
  <c r="F160" i="20"/>
  <c r="P160" i="20" s="1"/>
  <c r="N140" i="20"/>
  <c r="M140" i="20"/>
  <c r="G140" i="20"/>
  <c r="L140" i="20" s="1"/>
  <c r="F140" i="20"/>
  <c r="P140" i="20" s="1"/>
  <c r="N139" i="20"/>
  <c r="M139" i="20"/>
  <c r="G139" i="20"/>
  <c r="O139" i="20" s="1"/>
  <c r="F139" i="20"/>
  <c r="P139" i="20" s="1"/>
  <c r="N138" i="20"/>
  <c r="M138" i="20"/>
  <c r="G138" i="20"/>
  <c r="J138" i="20" s="1"/>
  <c r="F138" i="20"/>
  <c r="P138" i="20" s="1"/>
  <c r="N137" i="20"/>
  <c r="M137" i="20"/>
  <c r="G137" i="20"/>
  <c r="L137" i="20" s="1"/>
  <c r="F137" i="20"/>
  <c r="P137" i="20" s="1"/>
  <c r="N136" i="20"/>
  <c r="M136" i="20"/>
  <c r="G136" i="20"/>
  <c r="O136" i="20" s="1"/>
  <c r="F136" i="20"/>
  <c r="P136" i="20" s="1"/>
  <c r="N135" i="20"/>
  <c r="M135" i="20"/>
  <c r="G135" i="20"/>
  <c r="J135" i="20" s="1"/>
  <c r="F135" i="20"/>
  <c r="P135" i="20" s="1"/>
  <c r="H139" i="20" l="1"/>
  <c r="I136" i="20"/>
  <c r="I137" i="20"/>
  <c r="J137" i="20"/>
  <c r="H136" i="20"/>
  <c r="J136" i="20"/>
  <c r="I143" i="20"/>
  <c r="L136" i="20"/>
  <c r="H143" i="20"/>
  <c r="I144" i="20"/>
  <c r="I139" i="20"/>
  <c r="I140" i="20"/>
  <c r="J139" i="20"/>
  <c r="J140" i="20"/>
  <c r="L139" i="20"/>
  <c r="J143" i="20"/>
  <c r="J144" i="20"/>
  <c r="L143" i="20"/>
  <c r="H141" i="20"/>
  <c r="I141" i="20"/>
  <c r="I142" i="20"/>
  <c r="L141" i="20"/>
  <c r="J141" i="20"/>
  <c r="J160" i="20"/>
  <c r="K161" i="20"/>
  <c r="O161" i="20"/>
  <c r="L161" i="20"/>
  <c r="I161" i="20"/>
  <c r="K144" i="20"/>
  <c r="O144" i="20"/>
  <c r="H161" i="20"/>
  <c r="K143" i="20"/>
  <c r="H144" i="20"/>
  <c r="H160" i="20"/>
  <c r="L160" i="20"/>
  <c r="J142" i="20"/>
  <c r="K160" i="20"/>
  <c r="O160" i="20"/>
  <c r="K142" i="20"/>
  <c r="O142" i="20"/>
  <c r="K141" i="20"/>
  <c r="H142" i="20"/>
  <c r="H138" i="20"/>
  <c r="K140" i="20"/>
  <c r="O140" i="20"/>
  <c r="K138" i="20"/>
  <c r="O138" i="20"/>
  <c r="L138" i="20"/>
  <c r="I138" i="20"/>
  <c r="K139" i="20"/>
  <c r="H140" i="20"/>
  <c r="K135" i="20"/>
  <c r="O135" i="20"/>
  <c r="H135" i="20"/>
  <c r="L135" i="20"/>
  <c r="I135" i="20"/>
  <c r="K137" i="20"/>
  <c r="O137" i="20"/>
  <c r="K136" i="20"/>
  <c r="H137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A24" i="7" l="1"/>
  <c r="D35" i="7"/>
  <c r="A35" i="7" l="1"/>
  <c r="N125" i="20" l="1"/>
  <c r="M125" i="20"/>
  <c r="G125" i="20"/>
  <c r="L125" i="20" s="1"/>
  <c r="F125" i="20"/>
  <c r="P125" i="20" s="1"/>
  <c r="N134" i="20"/>
  <c r="M134" i="20"/>
  <c r="G134" i="20"/>
  <c r="L134" i="20" s="1"/>
  <c r="F134" i="20"/>
  <c r="P134" i="20" s="1"/>
  <c r="N133" i="20"/>
  <c r="M133" i="20"/>
  <c r="G133" i="20"/>
  <c r="O133" i="20" s="1"/>
  <c r="F133" i="20"/>
  <c r="P133" i="20" s="1"/>
  <c r="I134" i="20" l="1"/>
  <c r="I125" i="20"/>
  <c r="J125" i="20"/>
  <c r="O125" i="20"/>
  <c r="K125" i="20"/>
  <c r="H125" i="20"/>
  <c r="J134" i="20"/>
  <c r="K134" i="20"/>
  <c r="O134" i="20"/>
  <c r="H134" i="20"/>
  <c r="H133" i="20"/>
  <c r="L133" i="20"/>
  <c r="I133" i="20"/>
  <c r="J133" i="20"/>
  <c r="K133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2" i="20"/>
  <c r="M132" i="20"/>
  <c r="G132" i="20"/>
  <c r="L132" i="20" s="1"/>
  <c r="F132" i="20"/>
  <c r="P132" i="20" s="1"/>
  <c r="I132" i="20" l="1"/>
  <c r="J132" i="20"/>
  <c r="K132" i="20"/>
  <c r="O132" i="20"/>
  <c r="H132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A22" i="7"/>
  <c r="N131" i="20"/>
  <c r="M131" i="20"/>
  <c r="G131" i="20"/>
  <c r="L131" i="20" s="1"/>
  <c r="F131" i="20"/>
  <c r="P131" i="20" s="1"/>
  <c r="N130" i="20"/>
  <c r="M130" i="20"/>
  <c r="G130" i="20"/>
  <c r="O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J128" i="20" s="1"/>
  <c r="F128" i="20"/>
  <c r="P128" i="20" s="1"/>
  <c r="N127" i="20"/>
  <c r="M127" i="20"/>
  <c r="G127" i="20"/>
  <c r="O127" i="20" s="1"/>
  <c r="F127" i="20"/>
  <c r="P127" i="20" s="1"/>
  <c r="N126" i="20"/>
  <c r="M126" i="20"/>
  <c r="G126" i="20"/>
  <c r="O126" i="20" s="1"/>
  <c r="F126" i="20"/>
  <c r="P126" i="20" s="1"/>
  <c r="I131" i="20" l="1"/>
  <c r="J131" i="20"/>
  <c r="J129" i="20"/>
  <c r="L129" i="20"/>
  <c r="H129" i="20"/>
  <c r="I129" i="20"/>
  <c r="H130" i="20"/>
  <c r="L130" i="20"/>
  <c r="I130" i="20"/>
  <c r="J130" i="20"/>
  <c r="K131" i="20"/>
  <c r="O131" i="20"/>
  <c r="K130" i="20"/>
  <c r="H131" i="20"/>
  <c r="K129" i="20"/>
  <c r="J127" i="20"/>
  <c r="I126" i="20"/>
  <c r="H127" i="20"/>
  <c r="L126" i="20"/>
  <c r="H126" i="20"/>
  <c r="L127" i="20"/>
  <c r="J126" i="20"/>
  <c r="I127" i="20"/>
  <c r="K128" i="20"/>
  <c r="O128" i="20"/>
  <c r="H128" i="20"/>
  <c r="L128" i="20"/>
  <c r="I128" i="20"/>
  <c r="K127" i="20"/>
  <c r="K126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4" i="20"/>
  <c r="M124" i="20"/>
  <c r="G124" i="20"/>
  <c r="O124" i="20" s="1"/>
  <c r="F124" i="20"/>
  <c r="P124" i="20" s="1"/>
  <c r="K124" i="20" l="1"/>
  <c r="H124" i="20"/>
  <c r="L124" i="20"/>
  <c r="I124" i="20"/>
  <c r="J124" i="20"/>
  <c r="D34" i="7" l="1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D39" i="7" s="1"/>
  <c r="P11" i="28"/>
  <c r="P12" i="28"/>
  <c r="P13" i="28"/>
  <c r="D40" i="7" s="1"/>
  <c r="P14" i="28"/>
  <c r="D41" i="7" s="1"/>
  <c r="P15" i="28"/>
  <c r="P16" i="28"/>
  <c r="P17" i="28"/>
  <c r="P18" i="28"/>
  <c r="P19" i="28"/>
  <c r="P20" i="28"/>
  <c r="P21" i="28"/>
  <c r="P22" i="28"/>
  <c r="P23" i="28"/>
  <c r="P24" i="28"/>
  <c r="D47" i="7" s="1"/>
  <c r="P25" i="28"/>
  <c r="D48" i="7" s="1"/>
  <c r="P26" i="28"/>
  <c r="P27" i="28"/>
  <c r="P28" i="28"/>
  <c r="P29" i="28"/>
  <c r="P30" i="28"/>
  <c r="P31" i="28"/>
  <c r="D53" i="7" s="1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M41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W47" i="7" l="1"/>
  <c r="S47" i="7"/>
  <c r="O47" i="7"/>
  <c r="K47" i="7"/>
  <c r="G47" i="7"/>
  <c r="P47" i="7"/>
  <c r="E47" i="7"/>
  <c r="V47" i="7"/>
  <c r="R47" i="7"/>
  <c r="N47" i="7"/>
  <c r="J47" i="7"/>
  <c r="F47" i="7"/>
  <c r="T47" i="7"/>
  <c r="H47" i="7"/>
  <c r="U47" i="7"/>
  <c r="Q47" i="7"/>
  <c r="M47" i="7"/>
  <c r="I47" i="7"/>
  <c r="X47" i="7"/>
  <c r="L47" i="7"/>
  <c r="U53" i="7"/>
  <c r="Q53" i="7"/>
  <c r="M53" i="7"/>
  <c r="I53" i="7"/>
  <c r="E53" i="7"/>
  <c r="J53" i="7"/>
  <c r="X53" i="7"/>
  <c r="T53" i="7"/>
  <c r="P53" i="7"/>
  <c r="L53" i="7"/>
  <c r="H53" i="7"/>
  <c r="R53" i="7"/>
  <c r="F53" i="7"/>
  <c r="W53" i="7"/>
  <c r="S53" i="7"/>
  <c r="O53" i="7"/>
  <c r="K53" i="7"/>
  <c r="G53" i="7"/>
  <c r="V53" i="7"/>
  <c r="N53" i="7"/>
  <c r="W41" i="7"/>
  <c r="S41" i="7"/>
  <c r="O41" i="7"/>
  <c r="K41" i="7"/>
  <c r="G41" i="7"/>
  <c r="H41" i="7"/>
  <c r="V41" i="7"/>
  <c r="R41" i="7"/>
  <c r="N41" i="7"/>
  <c r="J41" i="7"/>
  <c r="F41" i="7"/>
  <c r="T41" i="7"/>
  <c r="L41" i="7"/>
  <c r="U41" i="7"/>
  <c r="Q41" i="7"/>
  <c r="M41" i="7"/>
  <c r="I41" i="7"/>
  <c r="E41" i="7"/>
  <c r="X41" i="7"/>
  <c r="P41" i="7"/>
  <c r="U39" i="7"/>
  <c r="Q39" i="7"/>
  <c r="M39" i="7"/>
  <c r="I39" i="7"/>
  <c r="E39" i="7"/>
  <c r="R39" i="7"/>
  <c r="J39" i="7"/>
  <c r="X39" i="7"/>
  <c r="T39" i="7"/>
  <c r="P39" i="7"/>
  <c r="L39" i="7"/>
  <c r="H39" i="7"/>
  <c r="F39" i="7"/>
  <c r="W39" i="7"/>
  <c r="S39" i="7"/>
  <c r="O39" i="7"/>
  <c r="K39" i="7"/>
  <c r="G39" i="7"/>
  <c r="V39" i="7"/>
  <c r="N39" i="7"/>
  <c r="W48" i="7"/>
  <c r="S48" i="7"/>
  <c r="O48" i="7"/>
  <c r="K48" i="7"/>
  <c r="G48" i="7"/>
  <c r="L48" i="7"/>
  <c r="V48" i="7"/>
  <c r="R48" i="7"/>
  <c r="N48" i="7"/>
  <c r="J48" i="7"/>
  <c r="F48" i="7"/>
  <c r="T48" i="7"/>
  <c r="H48" i="7"/>
  <c r="U48" i="7"/>
  <c r="Q48" i="7"/>
  <c r="M48" i="7"/>
  <c r="I48" i="7"/>
  <c r="E48" i="7"/>
  <c r="X48" i="7"/>
  <c r="P48" i="7"/>
  <c r="X40" i="7"/>
  <c r="T40" i="7"/>
  <c r="P40" i="7"/>
  <c r="L40" i="7"/>
  <c r="H40" i="7"/>
  <c r="Q40" i="7"/>
  <c r="I40" i="7"/>
  <c r="W40" i="7"/>
  <c r="S40" i="7"/>
  <c r="O40" i="7"/>
  <c r="K40" i="7"/>
  <c r="G40" i="7"/>
  <c r="U40" i="7"/>
  <c r="E40" i="7"/>
  <c r="V40" i="7"/>
  <c r="R40" i="7"/>
  <c r="N40" i="7"/>
  <c r="J40" i="7"/>
  <c r="F40" i="7"/>
  <c r="M40" i="7"/>
  <c r="O10" i="28"/>
  <c r="C39" i="7" s="1"/>
  <c r="O95" i="28"/>
  <c r="O91" i="28"/>
  <c r="O87" i="28"/>
  <c r="O83" i="28"/>
  <c r="O79" i="28"/>
  <c r="O75" i="28"/>
  <c r="O71" i="28"/>
  <c r="O67" i="28"/>
  <c r="O65" i="28"/>
  <c r="O63" i="28"/>
  <c r="O61" i="28"/>
  <c r="O59" i="28"/>
  <c r="O57" i="28"/>
  <c r="O55" i="28"/>
  <c r="O53" i="28"/>
  <c r="O51" i="28"/>
  <c r="O49" i="28"/>
  <c r="O47" i="28"/>
  <c r="C61" i="7" s="1"/>
  <c r="O16" i="28"/>
  <c r="O12" i="28"/>
  <c r="O94" i="28"/>
  <c r="O92" i="28"/>
  <c r="O90" i="28"/>
  <c r="O88" i="28"/>
  <c r="O86" i="28"/>
  <c r="O84" i="28"/>
  <c r="O82" i="28"/>
  <c r="O80" i="28"/>
  <c r="O78" i="28"/>
  <c r="O76" i="28"/>
  <c r="O74" i="28"/>
  <c r="O72" i="28"/>
  <c r="O70" i="28"/>
  <c r="O68" i="28"/>
  <c r="O66" i="28"/>
  <c r="O64" i="28"/>
  <c r="O62" i="28"/>
  <c r="O60" i="28"/>
  <c r="O58" i="28"/>
  <c r="O56" i="28"/>
  <c r="O54" i="28"/>
  <c r="O52" i="28"/>
  <c r="O50" i="28"/>
  <c r="C21" i="7" s="1"/>
  <c r="O48" i="28"/>
  <c r="C62" i="7" s="1"/>
  <c r="O46" i="28"/>
  <c r="O44" i="28"/>
  <c r="C38" i="7" s="1"/>
  <c r="O42" i="28"/>
  <c r="O40" i="28"/>
  <c r="O38" i="28"/>
  <c r="O36" i="28"/>
  <c r="O34" i="28"/>
  <c r="O32" i="28"/>
  <c r="O30" i="28"/>
  <c r="O28" i="28"/>
  <c r="O26" i="28"/>
  <c r="O24" i="28"/>
  <c r="C47" i="7" s="1"/>
  <c r="O22" i="28"/>
  <c r="O20" i="28"/>
  <c r="O45" i="28"/>
  <c r="O43" i="28"/>
  <c r="O41" i="28"/>
  <c r="O39" i="28"/>
  <c r="O37" i="28"/>
  <c r="O35" i="28"/>
  <c r="C55" i="7" s="1"/>
  <c r="O33" i="28"/>
  <c r="C54" i="7" s="1"/>
  <c r="O31" i="28"/>
  <c r="C53" i="7" s="1"/>
  <c r="O29" i="28"/>
  <c r="O27" i="28"/>
  <c r="O25" i="28"/>
  <c r="C48" i="7" s="1"/>
  <c r="O23" i="28"/>
  <c r="O21" i="28"/>
  <c r="O19" i="28"/>
  <c r="O15" i="28"/>
  <c r="O11" i="28"/>
  <c r="O18" i="28"/>
  <c r="O14" i="28"/>
  <c r="C41" i="7" s="1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C60" i="7" l="1"/>
  <c r="C22" i="7"/>
  <c r="C42" i="7"/>
  <c r="C27" i="7"/>
  <c r="C52" i="7"/>
  <c r="C32" i="7"/>
  <c r="C57" i="7"/>
  <c r="C35" i="7"/>
  <c r="C63" i="7"/>
  <c r="C28" i="7"/>
  <c r="C44" i="7"/>
  <c r="C24" i="7"/>
  <c r="C49" i="7"/>
  <c r="C34" i="7"/>
  <c r="C59" i="7"/>
  <c r="C36" i="7"/>
  <c r="C64" i="7"/>
  <c r="C26" i="7"/>
  <c r="C51" i="7"/>
  <c r="C31" i="7"/>
  <c r="C56" i="7"/>
  <c r="C23" i="7"/>
  <c r="C43" i="7"/>
  <c r="C30" i="7"/>
  <c r="C46" i="7"/>
  <c r="C33" i="7"/>
  <c r="C58" i="7"/>
  <c r="C29" i="7"/>
  <c r="C45" i="7"/>
  <c r="C25" i="7"/>
  <c r="C50" i="7"/>
  <c r="C37" i="7"/>
  <c r="C65" i="7"/>
  <c r="L103" i="20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U31" i="7" l="1"/>
  <c r="U32" i="7" s="1"/>
  <c r="Q31" i="7"/>
  <c r="M31" i="7"/>
  <c r="I31" i="7"/>
  <c r="E31" i="7"/>
  <c r="R31" i="7"/>
  <c r="F31" i="7"/>
  <c r="X31" i="7"/>
  <c r="T31" i="7"/>
  <c r="T32" i="7" s="1"/>
  <c r="P31" i="7"/>
  <c r="L31" i="7"/>
  <c r="H31" i="7"/>
  <c r="V31" i="7"/>
  <c r="J31" i="7"/>
  <c r="W31" i="7"/>
  <c r="S31" i="7"/>
  <c r="O31" i="7"/>
  <c r="K31" i="7"/>
  <c r="G31" i="7"/>
  <c r="N31" i="7"/>
  <c r="Y26" i="7"/>
  <c r="Y25" i="7" s="1"/>
  <c r="D25" i="7"/>
  <c r="D26" i="7"/>
  <c r="N38" i="7" l="1"/>
  <c r="N32" i="7"/>
  <c r="W38" i="7"/>
  <c r="W32" i="7"/>
  <c r="L38" i="7"/>
  <c r="L32" i="7"/>
  <c r="F38" i="7"/>
  <c r="F32" i="7"/>
  <c r="M38" i="7"/>
  <c r="M32" i="7"/>
  <c r="H38" i="7"/>
  <c r="H32" i="7"/>
  <c r="I38" i="7"/>
  <c r="I32" i="7"/>
  <c r="G38" i="7"/>
  <c r="G32" i="7"/>
  <c r="K38" i="7"/>
  <c r="K32" i="7"/>
  <c r="J38" i="7"/>
  <c r="J32" i="7"/>
  <c r="P38" i="7"/>
  <c r="P32" i="7"/>
  <c r="R38" i="7"/>
  <c r="R32" i="7"/>
  <c r="Q38" i="7"/>
  <c r="Q32" i="7"/>
  <c r="S38" i="7"/>
  <c r="S32" i="7"/>
  <c r="X38" i="7"/>
  <c r="X32" i="7"/>
  <c r="O38" i="7"/>
  <c r="O32" i="7"/>
  <c r="V38" i="7"/>
  <c r="V32" i="7"/>
  <c r="E38" i="7"/>
  <c r="E32" i="7"/>
  <c r="G19" i="7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F38" i="28" s="1"/>
  <c r="G29" i="28"/>
  <c r="G30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<sst xmlns="http://schemas.openxmlformats.org/spreadsheetml/2006/main" count="5529" uniqueCount="670">
  <si>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</si>
  <si>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</si>
  <si>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</si>
  <si>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</si>
  <si>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</si>
  <si>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</si>
  <si>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</si>
  <si>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</si>
  <si>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</si>
  <si>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</si>
  <si>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</si>
  <si>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</si>
  <si>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</si>
  <si>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</si>
  <si>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</si>
  <si>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</si>
  <si>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</si>
  <si>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</si>
  <si>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</si>
  <si>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</si>
  <si>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</si>
  <si>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</si>
  <si>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</si>
  <si>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</si>
  <si>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</si>
  <si>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</si>
  <si>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</si>
  <si>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</si>
  <si>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</si>
  <si>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</si>
  <si>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</si>
  <si>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</si>
  <si>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</si>
  <si>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</si>
  <si>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</si>
  <si>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</si>
  <si>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</si>
  <si>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</si>
  <si>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</si>
  <si>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</si>
  <si>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</si>
  <si>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</si>
  <si>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</si>
  <si>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</si>
  <si>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</si>
  <si>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</si>
  <si>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</si>
  <si>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</si>
  <si>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</si>
  <si>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</si>
  <si>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</si>
  <si>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</si>
  <si>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</si>
  <si>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</si>
  <si>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</si>
  <si>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</si>
  <si>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</si>
  <si>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</si>
  <si>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</si>
  <si>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</si>
  <si>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</si>
  <si>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</si>
  <si>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</si>
  <si>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</si>
  <si>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</si>
  <si>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</si>
  <si>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</si>
  <si>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</si>
  <si>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</si>
  <si>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</si>
  <si>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</si>
  <si>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</si>
  <si>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</si>
  <si>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</si>
  <si>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</si>
  <si>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</si>
  <si>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</si>
  <si>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</si>
  <si>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</si>
  <si>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</si>
  <si>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</si>
  <si>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</si>
  <si>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</si>
  <si>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</si>
  <si>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</si>
  <si>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</si>
  <si>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</si>
  <si>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</si>
  <si>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</si>
  <si>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</si>
  <si>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</si>
  <si>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</si>
  <si>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</si>
  <si>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</si>
  <si>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</si>
  <si>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</si>
  <si>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</si>
  <si>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</si>
  <si>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</si>
  <si>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</si>
  <si>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</si>
  <si>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</si>
  <si>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</si>
  <si>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</si>
  <si>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</si>
  <si>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</si>
  <si>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</si>
  <si>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</si>
  <si>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</si>
  <si>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</si>
  <si>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</si>
  <si>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</si>
  <si>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</si>
  <si>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</si>
  <si>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</si>
  <si>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</si>
  <si>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</si>
  <si>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</si>
  <si>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</si>
  <si>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</si>
  <si>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</si>
  <si>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</si>
  <si>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</si>
  <si>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</si>
  <si>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</si>
  <si>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</si>
  <si>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</si>
  <si>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</si>
  <si>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</si>
  <si>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</si>
  <si>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</si>
  <si>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</si>
  <si>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</si>
  <si>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</si>
  <si>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</si>
  <si>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</si>
  <si>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</si>
  <si>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</si>
  <si>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</si>
  <si>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</si>
  <si>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</si>
  <si>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</si>
  <si>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</si>
  <si>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</si>
  <si>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</si>
  <si>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</si>
  <si>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</si>
  <si>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</si>
  <si>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</si>
  <si>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</si>
  <si>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</si>
  <si>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</si>
  <si>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</si>
  <si>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</si>
  <si>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</si>
  <si>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</si>
  <si>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</si>
  <si>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</si>
  <si>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</si>
  <si>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</si>
  <si>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</si>
  <si>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</si>
  <si>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</si>
  <si>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</si>
  <si>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</si>
  <si>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</si>
  <si>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</si>
  <si>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</si>
  <si>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</si>
  <si>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</si>
  <si>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</si>
  <si>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</si>
  <si>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</si>
  <si>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</si>
  <si>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</si>
  <si>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</si>
  <si>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</si>
  <si>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</si>
  <si>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</si>
  <si>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</si>
  <si>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</si>
  <si>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</si>
  <si>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</si>
  <si>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</si>
  <si>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</si>
  <si>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</si>
  <si>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</si>
  <si>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</si>
  <si>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</si>
  <si>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</si>
  <si>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</si>
  <si>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</si>
  <si>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</si>
  <si>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</si>
  <si>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</si>
  <si>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</si>
  <si>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</si>
  <si>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</si>
  <si>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</si>
  <si>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</si>
  <si>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</si>
  <si>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</si>
  <si>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</si>
  <si>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</si>
  <si>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</si>
  <si>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</si>
  <si>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</si>
  <si>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</si>
  <si>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</si>
  <si>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</si>
  <si>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</si>
  <si>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</si>
  <si>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</si>
  <si>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</si>
  <si>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</si>
  <si>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</si>
  <si>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</si>
  <si>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</si>
  <si>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</si>
  <si>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</si>
  <si>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</si>
  <si>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</si>
  <si>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</si>
  <si>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</si>
  <si>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</si>
  <si>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</si>
  <si>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</si>
  <si>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</si>
  <si>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</si>
  <si>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</si>
  <si>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</si>
  <si>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</si>
  <si>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</si>
  <si>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</si>
  <si>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</si>
  <si>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</si>
  <si>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</si>
  <si>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</si>
  <si>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</si>
  <si>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</si>
  <si>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</si>
  <si>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</si>
  <si>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</si>
  <si>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</si>
  <si>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</si>
  <si>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</si>
  <si>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</si>
  <si>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</si>
  <si>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</si>
  <si>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</si>
  <si>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</si>
  <si>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</si>
  <si>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</si>
  <si>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</si>
  <si>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</si>
  <si>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</si>
  <si>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</si>
  <si>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</si>
  <si>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</si>
  <si>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</si>
  <si>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</si>
  <si>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</si>
  <si>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</si>
  <si>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</si>
  <si>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</si>
  <si>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</si>
  <si>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</si>
  <si>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</si>
  <si>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</si>
  <si>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</si>
  <si>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</si>
  <si>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</si>
  <si>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</si>
  <si>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</si>
  <si>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</si>
  <si>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</si>
  <si>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</si>
  <si>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</si>
  <si>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</si>
  <si>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</si>
  <si>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</si>
  <si>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</si>
  <si>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</si>
  <si>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</si>
  <si>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</si>
  <si>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</si>
  <si>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</si>
  <si>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</si>
  <si>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</si>
  <si>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</si>
  <si>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</si>
  <si>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</si>
  <si>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</si>
  <si>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</si>
  <si>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</si>
  <si>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</si>
  <si>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</si>
  <si>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</si>
  <si>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</si>
  <si>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</si>
  <si>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</si>
  <si>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</si>
  <si>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</si>
  <si>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</si>
  <si>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</si>
  <si>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</si>
  <si>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</si>
  <si>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</si>
  <si>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</si>
  <si>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</si>
  <si>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</si>
  <si>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</si>
  <si>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</si>
  <si>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</si>
  <si>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</si>
  <si>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</si>
  <si>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</si>
  <si>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</si>
  <si>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</si>
  <si>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</si>
  <si>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</si>
  <si>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</si>
  <si>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</si>
  <si>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</si>
  <si>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</si>
  <si>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</si>
  <si>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</si>
  <si>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</si>
  <si>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</si>
  <si>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</si>
  <si>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</si>
  <si>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</si>
  <si>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</si>
  <si>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</si>
  <si>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</si>
  <si>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</si>
  <si>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</si>
  <si>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</si>
  <si>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</si>
  <si>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</si>
  <si>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</si>
  <si>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</si>
  <si>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</si>
  <si>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</si>
  <si>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</si>
  <si>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</si>
  <si>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</si>
  <si>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</si>
  <si>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</si>
  <si>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</si>
  <si>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</si>
  <si>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</si>
  <si>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</si>
  <si>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</si>
  <si>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</si>
  <si>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</si>
  <si>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</si>
  <si>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</si>
  <si>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</si>
  <si>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</si>
  <si>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</si>
  <si>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</si>
  <si>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</si>
  <si>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</si>
  <si>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</si>
  <si>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</si>
  <si>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</si>
  <si>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</si>
  <si>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</si>
  <si>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</si>
  <si>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</si>
  <si>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</si>
  <si>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</si>
  <si>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</si>
  <si>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</si>
  <si>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</si>
  <si>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</si>
  <si>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</si>
  <si>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</si>
  <si>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</si>
  <si>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</si>
  <si>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</si>
  <si>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</si>
  <si>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</si>
  <si>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</si>
  <si>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</si>
  <si>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</si>
  <si>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</si>
  <si>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</si>
  <si>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</si>
  <si>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</si>
  <si>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</si>
  <si>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</si>
  <si>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</si>
  <si>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</si>
  <si>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</si>
  <si>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</si>
  <si>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</si>
  <si>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</si>
  <si>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</si>
  <si>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</si>
  <si>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</si>
  <si>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</si>
  <si>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</si>
  <si>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</si>
  <si>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</si>
  <si>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</si>
  <si>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</si>
  <si>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</si>
  <si>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</si>
  <si>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</si>
  <si>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</si>
  <si>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</si>
  <si>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</si>
  <si>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</si>
  <si>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</si>
  <si>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</si>
  <si>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</si>
  <si>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</si>
  <si>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</si>
  <si>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</si>
  <si>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</si>
  <si>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</si>
  <si>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</si>
  <si>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</si>
  <si>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</si>
  <si>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</si>
  <si>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</si>
  <si>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</si>
  <si>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</si>
  <si>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</si>
  <si>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</si>
  <si>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</si>
  <si>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</si>
  <si>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</si>
  <si>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</si>
  <si>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</si>
  <si>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</si>
  <si>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</si>
  <si>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</si>
  <si>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</si>
  <si>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</si>
  <si>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</si>
  <si>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</si>
  <si>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</si>
  <si>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</si>
  <si>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</si>
  <si>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</si>
  <si>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</si>
  <si>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</si>
  <si>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</si>
  <si>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</si>
  <si>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</si>
  <si>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</si>
  <si>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</si>
  <si>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</si>
  <si>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</si>
  <si>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</si>
  <si>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</si>
  <si>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</si>
  <si>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</si>
  <si>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</si>
  <si>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</si>
  <si>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</si>
  <si>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</si>
  <si>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</si>
  <si>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</si>
  <si>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</si>
  <si>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</si>
  <si>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</si>
  <si>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</si>
  <si>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</si>
  <si>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</si>
  <si>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</si>
  <si>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</si>
  <si>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</si>
  <si>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</si>
  <si>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</si>
  <si>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</si>
  <si>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</si>
  <si>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</si>
  <si>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</si>
  <si>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</si>
  <si>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</si>
  <si>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</si>
  <si>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</si>
  <si>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</si>
  <si>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</si>
  <si>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</si>
  <si>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</si>
  <si>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</si>
  <si>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</si>
  <si>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</si>
  <si>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</si>
  <si>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</si>
  <si>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</si>
  <si>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</si>
  <si>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</si>
  <si>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</si>
  <si>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</si>
  <si>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</si>
  <si>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</si>
  <si>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</si>
  <si>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</si>
  <si>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</si>
  <si>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</si>
  <si>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</si>
  <si>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</si>
  <si>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</si>
  <si>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</si>
  <si>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</si>
  <si>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</si>
  <si>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</si>
  <si>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</si>
  <si>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</si>
  <si>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</si>
  <si>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</si>
  <si>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</si>
  <si>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</si>
  <si>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</si>
  <si>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</si>
  <si>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</si>
  <si>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</si>
  <si>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</si>
  <si>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</si>
  <si>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</si>
  <si>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</si>
  <si>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</si>
  <si>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</si>
  <si>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</si>
  <si>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</si>
  <si>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</si>
  <si>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</si>
  <si>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</si>
  <si>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</si>
  <si>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</si>
  <si>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</si>
  <si>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</si>
  <si>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</si>
  <si>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</si>
  <si>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</si>
  <si>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</si>
  <si>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</si>
  <si>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</si>
  <si>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</si>
  <si>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</si>
  <si>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</si>
  <si>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</si>
  <si>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</si>
  <si>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</si>
  <si>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</si>
  <si>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</si>
  <si>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</si>
  <si>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</si>
  <si>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</si>
  <si>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</si>
  <si>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</si>
  <si>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</si>
  <si>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</si>
  <si>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</si>
  <si>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</si>
  <si>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</si>
  <si>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</si>
  <si>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</si>
  <si>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</si>
  <si>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</si>
  <si>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</si>
  <si>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</si>
  <si>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</si>
  <si>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</si>
  <si>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</si>
  <si>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</si>
  <si>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</si>
  <si>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</si>
  <si>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</si>
  <si>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</si>
  <si>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</si>
  <si>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</si>
  <si>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</si>
  <si>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</si>
  <si>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</si>
  <si>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</si>
  <si>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</si>
  <si>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</si>
  <si>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</si>
  <si>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</si>
  <si>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</si>
  <si>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</si>
  <si>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</si>
  <si>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</si>
  <si>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</si>
  <si>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</si>
  <si>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</si>
  <si>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</si>
  <si>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</si>
  <si>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</si>
  <si>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</si>
  <si>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</si>
  <si>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</si>
  <si>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</si>
  <si>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</si>
  <si>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</si>
  <si>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</si>
  <si>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</si>
  <si>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</si>
  <si>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</si>
  <si>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</si>
  <si>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</si>
  <si>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</si>
  <si>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</si>
  <si>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</si>
  <si>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</si>
  <si>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</si>
  <si>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</si>
  <si>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</si>
  <si>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</si>
  <si>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</si>
  <si>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</si>
  <si>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</si>
  <si>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</si>
  <si>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</si>
  <si>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</si>
  <si>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</si>
  <si>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</si>
  <si>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</si>
  <si>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</si>
  <si>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</si>
  <si>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</si>
  <si>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</si>
  <si>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</si>
  <si>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</si>
  <si>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</si>
  <si>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</si>
  <si>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</si>
  <si>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</si>
  <si>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</si>
  <si>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</si>
  <si>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</si>
  <si>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</si>
  <si>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</si>
  <si>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</si>
  <si>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</si>
  <si>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</si>
  <si>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</si>
  <si>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</si>
  <si>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</si>
  <si>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</si>
  <si>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</si>
  <si>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</si>
  <si>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</si>
  <si>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</si>
  <si>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</si>
  <si>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</si>
  <si>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</si>
  <si>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</si>
  <si>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</si>
  <si>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</si>
  <si>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</si>
  <si>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</si>
  <si>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</si>
  <si>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</si>
  <si>
    <t>2407_Muni_SouthwestSub</t>
  </si>
  <si>
    <t>2206_BART_To_Cupertino</t>
  </si>
  <si>
    <t>2207_BART_To_Gilroy</t>
  </si>
  <si>
    <t>2304_SMART_Cloverdale</t>
  </si>
  <si>
    <t>2406_VTA_LRT_SysElevation</t>
  </si>
  <si>
    <t>2408_Muni_SouthSF</t>
  </si>
  <si>
    <t>2000_ACLocal_Frequency</t>
  </si>
  <si>
    <t>2003_MUNI_Forward_Uncommited</t>
  </si>
  <si>
    <t>2004_Sonoma_Freq_Increase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</si>
</sst>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H4"/>
          <cell r="I4" t="str">
            <v>See supplementary files</v>
          </cell>
          <cell r="J4"/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H11"/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  <cell r="D16"/>
          <cell r="E16"/>
          <cell r="F16"/>
          <cell r="G16"/>
          <cell r="H16"/>
          <cell r="I16"/>
          <cell r="J16"/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E21"/>
          <cell r="F21"/>
          <cell r="G21" t="str">
            <v>See project factsheet excel file</v>
          </cell>
          <cell r="H21"/>
          <cell r="I21"/>
          <cell r="J21"/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I31"/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  <cell r="D36"/>
          <cell r="E36"/>
          <cell r="F36"/>
          <cell r="G36"/>
          <cell r="H36"/>
          <cell r="I36"/>
          <cell r="J36"/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D56"/>
          <cell r="E56">
            <v>3000</v>
          </cell>
          <cell r="F56"/>
          <cell r="G56">
            <v>15</v>
          </cell>
          <cell r="H56"/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  <cell r="D62"/>
          <cell r="E62"/>
          <cell r="F62"/>
          <cell r="G62"/>
          <cell r="H62"/>
          <cell r="I62"/>
          <cell r="J62"/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Q43" sqref="Q43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>TEXT(F43,"dddd")</f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>N43-M43</f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>TEXT(F44,"dddd")</f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>N44-M44</f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>TEXT(F45,"dddd")</f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>N45-M45</f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2409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2410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2411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G24" sqref="G24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87"/>
  <sheetViews>
    <sheetView tabSelected="1" zoomScale="70" zoomScaleNormal="70" workbookViewId="0">
      <pane ySplit="1" topLeftCell="A131" activePane="bottomLeft" state="frozen"/>
      <selection activeCell="C39" sqref="C39"/>
      <selection pane="bottomLeft" activeCell="D164" sqref="D164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8" t="s">
        <v>597</v>
      </c>
      <c r="B123" s="88" t="s">
        <v>595</v>
      </c>
      <c r="C123" s="66" t="s">
        <v>661</v>
      </c>
      <c r="D123" s="88" t="s">
        <v>250</v>
      </c>
      <c r="E123" s="88" t="s">
        <v>596</v>
      </c>
      <c r="F123" s="23" t="str">
        <f t="shared" ref="F123" si="41">A123&amp;"_"&amp;D123&amp;"_"&amp;B123&amp;"_"&amp;C123&amp;"_"&amp;E123</f>
        <v>2050_TM151_PPA_RT_05_2407_Muni_SouthwestSub_00</v>
      </c>
      <c r="G123" s="84">
        <f t="shared" ref="G123" si="42">_xlfn.NUMBERVALUE(LEFT(C123,4))</f>
        <v>2407</v>
      </c>
      <c r="H123" s="23" t="str">
        <f t="shared" ref="H123" si="43">G123&amp;"_"&amp;E123&amp;"_"&amp;D123</f>
        <v>2407_00_RT</v>
      </c>
      <c r="I123" s="23" t="str">
        <f>VLOOKUP(G123,'PPA IDs'!$A$2:$B$150,2,0)</f>
        <v>Muni Metro Southwest Subway</v>
      </c>
      <c r="J123" s="23" t="str">
        <f>VLOOKUP($G123,'PPA IDs'!$A$2:$K$95,9,0)</f>
        <v>various</v>
      </c>
      <c r="K123" s="23" t="str">
        <f>VLOOKUP($G123,'PPA IDs'!$A$2:$K$95,10,0)</f>
        <v>transit</v>
      </c>
      <c r="L123" s="23" t="str">
        <f>VLOOKUP($G123,'PPA IDs'!$A$2:$K$95,11,0)</f>
        <v>lrf</v>
      </c>
      <c r="M123" s="23" t="str">
        <f t="shared" ref="M123" si="44">IF(D123="RT","RTFF",IF(D123="CG","CAG","BTTF"))</f>
        <v>RTFF</v>
      </c>
      <c r="N123" s="23" t="str">
        <f t="shared" ref="N123" si="45">A123&amp;"_"&amp;D123&amp;"_"&amp;B123</f>
        <v>2050_TM151_PPA_RT_05</v>
      </c>
      <c r="O123" s="23" t="str">
        <f>VLOOKUP($G123,'PPA IDs'!$A$2:$M$95,12,0)</f>
        <v>scenario-baseline</v>
      </c>
      <c r="P123" s="23" t="str">
        <f t="shared" ref="P123" si="46">C123&amp;"\"&amp;F123</f>
        <v>2407_Muni_SouthwestSub\2050_TM151_PPA_RT_05_2407_Muni_SouthwestSub_00</v>
      </c>
    </row>
    <row r="124" spans="1:16" x14ac:dyDescent="0.25">
      <c r="A124" s="89" t="s">
        <v>597</v>
      </c>
      <c r="B124" s="89" t="s">
        <v>595</v>
      </c>
      <c r="C124" s="86" t="s">
        <v>635</v>
      </c>
      <c r="D124" s="89" t="s">
        <v>250</v>
      </c>
      <c r="E124" s="89" t="s">
        <v>596</v>
      </c>
      <c r="F124" s="90" t="str">
        <f t="shared" ref="F124:F128" si="47">A124&amp;"_"&amp;D124&amp;"_"&amp;B124&amp;"_"&amp;C124&amp;"_"&amp;E124</f>
        <v>2050_TM151_PPA_RT_05_2201_BART_CoreCap_00</v>
      </c>
      <c r="G124" s="91">
        <f t="shared" ref="G124:G128" si="48">_xlfn.NUMBERVALUE(LEFT(C124,4))</f>
        <v>2201</v>
      </c>
      <c r="H124" s="90" t="str">
        <f t="shared" ref="H124:H128" si="49">G124&amp;"_"&amp;E124&amp;"_"&amp;D124</f>
        <v>2201_00_RT</v>
      </c>
      <c r="I124" s="90" t="str">
        <f>VLOOKUP(G124,'PPA IDs'!$A$2:$B$150,2,0)</f>
        <v>BART Core Capacity</v>
      </c>
      <c r="J124" s="90" t="str">
        <f>VLOOKUP($G124,'PPA IDs'!$A$2:$K$95,9,0)</f>
        <v>various</v>
      </c>
      <c r="K124" s="90" t="str">
        <f>VLOOKUP($G124,'PPA IDs'!$A$2:$K$95,10,0)</f>
        <v>transit</v>
      </c>
      <c r="L124" s="90" t="str">
        <f>VLOOKUP($G124,'PPA IDs'!$A$2:$K$95,11,0)</f>
        <v>hvy</v>
      </c>
      <c r="M124" s="90" t="str">
        <f t="shared" ref="M124:M128" si="50">IF(D124="RT","RTFF",IF(D124="CG","CAG","BTTF"))</f>
        <v>RTFF</v>
      </c>
      <c r="N124" s="90" t="str">
        <f t="shared" ref="N124:N128" si="51">A124&amp;"_"&amp;D124&amp;"_"&amp;B124</f>
        <v>2050_TM151_PPA_RT_05</v>
      </c>
      <c r="O124" s="90" t="str">
        <f>VLOOKUP($G124,'PPA IDs'!$A$2:$M$95,12,0)</f>
        <v>scenario-baseline</v>
      </c>
      <c r="P124" s="90" t="str">
        <f t="shared" ref="P124:P128" si="52">C124&amp;"\"&amp;F124</f>
        <v>2201_BART_CoreCap\2050_TM151_PPA_RT_05_2201_BART_CoreCap_00</v>
      </c>
    </row>
    <row r="125" spans="1:16" x14ac:dyDescent="0.25">
      <c r="A125" s="88" t="s">
        <v>597</v>
      </c>
      <c r="B125" s="88" t="s">
        <v>620</v>
      </c>
      <c r="C125" s="85" t="s">
        <v>647</v>
      </c>
      <c r="D125" s="85" t="s">
        <v>250</v>
      </c>
      <c r="E125" s="85" t="s">
        <v>596</v>
      </c>
      <c r="F125" s="23" t="str">
        <f t="shared" ref="F125" si="53">A125&amp;"_"&amp;D125&amp;"_"&amp;B125&amp;"_"&amp;C125&amp;"_"&amp;E125</f>
        <v>2050_TM151_PPA_RT_06_2300_CaltrainDTX_00</v>
      </c>
      <c r="G125" s="84">
        <f t="shared" ref="G125" si="54">_xlfn.NUMBERVALUE(LEFT(C125,4))</f>
        <v>2300</v>
      </c>
      <c r="H125" s="23" t="str">
        <f t="shared" ref="H125" si="55">G125&amp;"_"&amp;E125&amp;"_"&amp;D125</f>
        <v>2300_00_RT</v>
      </c>
      <c r="I125" s="23" t="str">
        <f>VLOOKUP(G125,'PPA IDs'!$A$2:$B$150,2,0)</f>
        <v>Caltrain Downtown Extension</v>
      </c>
      <c r="J125" s="23" t="str">
        <f>VLOOKUP($G125,'PPA IDs'!$A$2:$K$95,9,0)</f>
        <v>sf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ref="M125" si="56">IF(D125="RT","RTFF",IF(D125="CG","CAG","BTTF"))</f>
        <v>RTFF</v>
      </c>
      <c r="N125" s="23" t="str">
        <f t="shared" ref="N125" si="57">A125&amp;"_"&amp;D125&amp;"_"&amp;B125</f>
        <v>2050_TM151_PPA_RT_06</v>
      </c>
      <c r="O125" s="23" t="str">
        <f>VLOOKUP($G125,'PPA IDs'!$A$2:$M$95,12,0)</f>
        <v>scenario-baseline</v>
      </c>
      <c r="P125" s="23" t="str">
        <f t="shared" ref="P125" si="58">C125&amp;"\"&amp;F125</f>
        <v>2300_CaltrainDTX\2050_TM151_PPA_RT_06_2300_CaltrainDTX_00</v>
      </c>
    </row>
    <row r="126" spans="1:16" x14ac:dyDescent="0.25">
      <c r="A126" s="88" t="s">
        <v>597</v>
      </c>
      <c r="B126" s="88" t="s">
        <v>620</v>
      </c>
      <c r="C126" s="85" t="s">
        <v>562</v>
      </c>
      <c r="D126" s="85" t="s">
        <v>250</v>
      </c>
      <c r="E126" s="85" t="s">
        <v>596</v>
      </c>
      <c r="F126" s="23" t="str">
        <f t="shared" si="47"/>
        <v>2050_TM151_PPA_RT_06_2301_Caltrain_10tph_00</v>
      </c>
      <c r="G126" s="84">
        <f t="shared" si="48"/>
        <v>2301</v>
      </c>
      <c r="H126" s="23" t="str">
        <f t="shared" si="49"/>
        <v>2301_00_RT</v>
      </c>
      <c r="I126" s="23" t="str">
        <f>VLOOKUP(G126,'PPA IDs'!$A$2:$B$150,2,0)</f>
        <v>Caltrain PCBB 10tphpd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50"/>
        <v>RTFF</v>
      </c>
      <c r="N126" s="23" t="str">
        <f t="shared" si="51"/>
        <v>2050_TM151_PPA_RT_06</v>
      </c>
      <c r="O126" s="23" t="str">
        <f>VLOOKUP($G126,'PPA IDs'!$A$2:$M$95,12,0)</f>
        <v>scenario-baseline</v>
      </c>
      <c r="P126" s="23" t="str">
        <f t="shared" si="52"/>
        <v>2301_Caltrain_10tph\2050_TM151_PPA_RT_06_2301_Caltrain_10tph_00</v>
      </c>
    </row>
    <row r="127" spans="1:16" x14ac:dyDescent="0.25">
      <c r="A127" s="88" t="s">
        <v>597</v>
      </c>
      <c r="B127" s="88" t="s">
        <v>620</v>
      </c>
      <c r="C127" s="85" t="s">
        <v>542</v>
      </c>
      <c r="D127" s="85" t="s">
        <v>250</v>
      </c>
      <c r="E127" s="85" t="s">
        <v>596</v>
      </c>
      <c r="F127" s="23" t="str">
        <f t="shared" si="47"/>
        <v>2050_TM151_PPA_RT_06_2302_Caltrain_12tph_00</v>
      </c>
      <c r="G127" s="84">
        <f t="shared" si="48"/>
        <v>2302</v>
      </c>
      <c r="H127" s="23" t="str">
        <f t="shared" si="49"/>
        <v>2302_00_RT</v>
      </c>
      <c r="I127" s="23" t="str">
        <f>VLOOKUP(G127,'PPA IDs'!$A$2:$B$150,2,0)</f>
        <v>Caltrain PCBB 12tphpd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50"/>
        <v>RTFF</v>
      </c>
      <c r="N127" s="23" t="str">
        <f t="shared" si="51"/>
        <v>2050_TM151_PPA_RT_06</v>
      </c>
      <c r="O127" s="23" t="str">
        <f>VLOOKUP($G127,'PPA IDs'!$A$2:$M$95,12,0)</f>
        <v>scenario-baseline</v>
      </c>
      <c r="P127" s="23" t="str">
        <f t="shared" si="52"/>
        <v>2302_Caltrain_12tph\2050_TM151_PPA_RT_06_2302_Caltrain_12tph_00</v>
      </c>
    </row>
    <row r="128" spans="1:16" x14ac:dyDescent="0.25">
      <c r="A128" s="88" t="s">
        <v>597</v>
      </c>
      <c r="B128" s="88" t="s">
        <v>620</v>
      </c>
      <c r="C128" s="85" t="s">
        <v>541</v>
      </c>
      <c r="D128" s="85" t="s">
        <v>250</v>
      </c>
      <c r="E128" s="85" t="s">
        <v>596</v>
      </c>
      <c r="F128" s="23" t="str">
        <f t="shared" si="47"/>
        <v>2050_TM151_PPA_RT_06_2303_Caltrain_16tph_00</v>
      </c>
      <c r="G128" s="84">
        <f t="shared" si="48"/>
        <v>2303</v>
      </c>
      <c r="H128" s="23" t="str">
        <f t="shared" si="49"/>
        <v>2303_00_RT</v>
      </c>
      <c r="I128" s="23" t="str">
        <f>VLOOKUP(G128,'PPA IDs'!$A$2:$B$150,2,0)</f>
        <v>Caltrain PCBB 16tphpd</v>
      </c>
      <c r="J128" s="23" t="str">
        <f>VLOOKUP($G128,'PPA IDs'!$A$2:$K$95,9,0)</f>
        <v>various</v>
      </c>
      <c r="K128" s="23" t="str">
        <f>VLOOKUP($G128,'PPA IDs'!$A$2:$K$95,10,0)</f>
        <v>transit</v>
      </c>
      <c r="L128" s="23" t="str">
        <f>VLOOKUP($G128,'PPA IDs'!$A$2:$K$95,11,0)</f>
        <v>com</v>
      </c>
      <c r="M128" s="23" t="str">
        <f t="shared" si="50"/>
        <v>RTFF</v>
      </c>
      <c r="N128" s="23" t="str">
        <f t="shared" si="51"/>
        <v>2050_TM151_PPA_RT_06</v>
      </c>
      <c r="O128" s="23" t="str">
        <f>VLOOKUP($G128,'PPA IDs'!$A$2:$M$95,12,0)</f>
        <v>scenario-baseline</v>
      </c>
      <c r="P128" s="23" t="str">
        <f t="shared" si="52"/>
        <v>2303_Caltrain_16tph\2050_TM151_PPA_RT_06_2303_Caltrain_16tph_00</v>
      </c>
    </row>
    <row r="129" spans="1:16" x14ac:dyDescent="0.25">
      <c r="A129" s="88" t="s">
        <v>597</v>
      </c>
      <c r="B129" s="88" t="s">
        <v>620</v>
      </c>
      <c r="C129" s="85" t="s">
        <v>645</v>
      </c>
      <c r="D129" s="85" t="s">
        <v>250</v>
      </c>
      <c r="E129" s="85" t="s">
        <v>596</v>
      </c>
      <c r="F129" s="23" t="str">
        <f t="shared" ref="F129:F131" si="59">A129&amp;"_"&amp;D129&amp;"_"&amp;B129&amp;"_"&amp;C129&amp;"_"&amp;E129</f>
        <v>2050_TM151_PPA_RT_06_2101_GearyBRT_Phase2_00</v>
      </c>
      <c r="G129" s="84">
        <f t="shared" ref="G129:G131" si="60">_xlfn.NUMBERVALUE(LEFT(C129,4))</f>
        <v>2101</v>
      </c>
      <c r="H129" s="23" t="str">
        <f t="shared" ref="H129:H131" si="61">G129&amp;"_"&amp;E129&amp;"_"&amp;D129</f>
        <v>2101_00_RT</v>
      </c>
      <c r="I129" s="23" t="str">
        <f>VLOOKUP(G129,'PPA IDs'!$A$2:$B$150,2,0)</f>
        <v>Geary BRT (Phase 2)</v>
      </c>
      <c r="J129" s="23" t="str">
        <f>VLOOKUP($G129,'PPA IDs'!$A$2:$K$95,9,0)</f>
        <v>sf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ref="M129:M131" si="62">IF(D129="RT","RTFF",IF(D129="CG","CAG","BTTF"))</f>
        <v>RTFF</v>
      </c>
      <c r="N129" s="23" t="str">
        <f t="shared" ref="N129:N131" si="63">A129&amp;"_"&amp;D129&amp;"_"&amp;B129</f>
        <v>2050_TM151_PPA_RT_06</v>
      </c>
      <c r="O129" s="23" t="str">
        <f>VLOOKUP($G129,'PPA IDs'!$A$2:$M$95,12,0)</f>
        <v>scenario-baseline</v>
      </c>
      <c r="P129" s="23" t="str">
        <f t="shared" ref="P129:P131" si="64">C129&amp;"\"&amp;F129</f>
        <v>2101_GearyBRT_Phase2\2050_TM151_PPA_RT_06_2101_GearyBRT_Phase2_00</v>
      </c>
    </row>
    <row r="130" spans="1:16" x14ac:dyDescent="0.25">
      <c r="A130" s="88" t="s">
        <v>597</v>
      </c>
      <c r="B130" s="88" t="s">
        <v>620</v>
      </c>
      <c r="C130" s="66" t="s">
        <v>644</v>
      </c>
      <c r="D130" s="85" t="s">
        <v>250</v>
      </c>
      <c r="E130" s="85" t="s">
        <v>596</v>
      </c>
      <c r="F130" s="23" t="str">
        <f t="shared" si="59"/>
        <v>2050_TM151_PPA_RT_06_2100_SanPablo_BRT_00</v>
      </c>
      <c r="G130" s="84">
        <f t="shared" si="60"/>
        <v>2100</v>
      </c>
      <c r="H130" s="23" t="str">
        <f t="shared" si="61"/>
        <v>2100_00_RT</v>
      </c>
      <c r="I130" s="23" t="str">
        <f>VLOOKUP(G130,'PPA IDs'!$A$2:$B$150,2,0)</f>
        <v>San Pablo BRT</v>
      </c>
      <c r="J130" s="23" t="str">
        <f>VLOOKUP($G130,'PPA IDs'!$A$2:$K$95,9,0)</f>
        <v>various</v>
      </c>
      <c r="K130" s="23" t="str">
        <f>VLOOKUP($G130,'PPA IDs'!$A$2:$K$95,10,0)</f>
        <v>transit</v>
      </c>
      <c r="L130" s="23" t="str">
        <f>VLOOKUP($G130,'PPA IDs'!$A$2:$K$95,11,0)</f>
        <v>loc</v>
      </c>
      <c r="M130" s="23" t="str">
        <f t="shared" si="62"/>
        <v>RTFF</v>
      </c>
      <c r="N130" s="23" t="str">
        <f t="shared" si="63"/>
        <v>2050_TM151_PPA_RT_06</v>
      </c>
      <c r="O130" s="23" t="str">
        <f>VLOOKUP($G130,'PPA IDs'!$A$2:$M$95,12,0)</f>
        <v>scenario-baseline</v>
      </c>
      <c r="P130" s="23" t="str">
        <f t="shared" si="64"/>
        <v>2100_SanPablo_BRT\2050_TM151_PPA_RT_06_2100_SanPablo_BRT_00</v>
      </c>
    </row>
    <row r="131" spans="1:16" x14ac:dyDescent="0.25">
      <c r="A131" s="88" t="s">
        <v>597</v>
      </c>
      <c r="B131" s="88" t="s">
        <v>620</v>
      </c>
      <c r="C131" s="85" t="s">
        <v>593</v>
      </c>
      <c r="D131" s="85" t="s">
        <v>250</v>
      </c>
      <c r="E131" s="85" t="s">
        <v>596</v>
      </c>
      <c r="F131" s="23" t="str">
        <f t="shared" si="59"/>
        <v>2050_TM151_PPA_RT_06_2202_BART_DMU_Brentwood_00</v>
      </c>
      <c r="G131" s="84">
        <f t="shared" si="60"/>
        <v>2202</v>
      </c>
      <c r="H131" s="23" t="str">
        <f t="shared" si="61"/>
        <v>2202_00_RT</v>
      </c>
      <c r="I131" s="23" t="str">
        <f>VLOOKUP(G131,'PPA IDs'!$A$2:$B$150,2,0)</f>
        <v>BART DMU to Brentwood</v>
      </c>
      <c r="J131" s="23" t="str">
        <f>VLOOKUP($G131,'PPA IDs'!$A$2:$K$95,9,0)</f>
        <v>cc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si="62"/>
        <v>RTFF</v>
      </c>
      <c r="N131" s="23" t="str">
        <f t="shared" si="63"/>
        <v>2050_TM151_PPA_RT_06</v>
      </c>
      <c r="O131" s="23" t="str">
        <f>VLOOKUP($G131,'PPA IDs'!$A$2:$M$95,12,0)</f>
        <v>scenario-baseline</v>
      </c>
      <c r="P131" s="23" t="str">
        <f t="shared" si="64"/>
        <v>2202_BART_DMU_Brentwood\2050_TM151_PPA_RT_06_2202_BART_DMU_Brentwood_00</v>
      </c>
    </row>
    <row r="132" spans="1:16" x14ac:dyDescent="0.25">
      <c r="A132" s="88" t="s">
        <v>597</v>
      </c>
      <c r="B132" s="88" t="s">
        <v>620</v>
      </c>
      <c r="C132" s="85" t="s">
        <v>635</v>
      </c>
      <c r="D132" s="88" t="s">
        <v>250</v>
      </c>
      <c r="E132" s="88" t="s">
        <v>596</v>
      </c>
      <c r="F132" s="23" t="str">
        <f t="shared" ref="F132" si="65">A132&amp;"_"&amp;D132&amp;"_"&amp;B132&amp;"_"&amp;C132&amp;"_"&amp;E132</f>
        <v>2050_TM151_PPA_RT_06_2201_BART_CoreCap_00</v>
      </c>
      <c r="G132" s="84">
        <f t="shared" ref="G132" si="66">_xlfn.NUMBERVALUE(LEFT(C132,4))</f>
        <v>2201</v>
      </c>
      <c r="H132" s="23" t="str">
        <f t="shared" ref="H132" si="67">G132&amp;"_"&amp;E132&amp;"_"&amp;D132</f>
        <v>2201_00_RT</v>
      </c>
      <c r="I132" s="23" t="str">
        <f>VLOOKUP(G132,'PPA IDs'!$A$2:$B$150,2,0)</f>
        <v>BART Core Capacity</v>
      </c>
      <c r="J132" s="23" t="str">
        <f>VLOOKUP($G132,'PPA IDs'!$A$2:$K$95,9,0)</f>
        <v>various</v>
      </c>
      <c r="K132" s="23" t="str">
        <f>VLOOKUP($G132,'PPA IDs'!$A$2:$K$95,10,0)</f>
        <v>transit</v>
      </c>
      <c r="L132" s="23" t="str">
        <f>VLOOKUP($G132,'PPA IDs'!$A$2:$K$95,11,0)</f>
        <v>hvy</v>
      </c>
      <c r="M132" s="23" t="str">
        <f t="shared" ref="M132" si="68">IF(D132="RT","RTFF",IF(D132="CG","CAG","BTTF"))</f>
        <v>RTFF</v>
      </c>
      <c r="N132" s="23" t="str">
        <f t="shared" ref="N132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" si="70">C132&amp;"\"&amp;F132</f>
        <v>2201_BART_CoreCap\2050_TM151_PPA_RT_06_2201_BART_CoreCap_00</v>
      </c>
    </row>
    <row r="133" spans="1:16" x14ac:dyDescent="0.25">
      <c r="A133" s="88" t="s">
        <v>597</v>
      </c>
      <c r="B133" s="88" t="s">
        <v>620</v>
      </c>
      <c r="C133" s="66" t="s">
        <v>646</v>
      </c>
      <c r="D133" s="85" t="s">
        <v>250</v>
      </c>
      <c r="E133" s="85" t="s">
        <v>596</v>
      </c>
      <c r="F133" s="23" t="str">
        <f t="shared" ref="F133:F137" si="71">A133&amp;"_"&amp;D133&amp;"_"&amp;B133&amp;"_"&amp;C133&amp;"_"&amp;E133</f>
        <v>2050_TM151_PPA_RT_06_3100_SR_239_00</v>
      </c>
      <c r="G133" s="84">
        <f t="shared" ref="G133:G137" si="72">_xlfn.NUMBERVALUE(LEFT(C133,4))</f>
        <v>3100</v>
      </c>
      <c r="H133" s="23" t="str">
        <f t="shared" ref="H133:H137" si="73">G133&amp;"_"&amp;E133&amp;"_"&amp;D133</f>
        <v>3100_00_RT</v>
      </c>
      <c r="I133" s="23" t="str">
        <f>VLOOKUP(G133,'PPA IDs'!$A$2:$B$150,2,0)</f>
        <v>SR-239</v>
      </c>
      <c r="J133" s="23" t="str">
        <f>VLOOKUP($G133,'PPA IDs'!$A$2:$K$95,9,0)</f>
        <v>cc</v>
      </c>
      <c r="K133" s="23" t="str">
        <f>VLOOKUP($G133,'PPA IDs'!$A$2:$K$95,10,0)</f>
        <v>road</v>
      </c>
      <c r="L133" s="23" t="str">
        <f>VLOOKUP($G133,'PPA IDs'!$A$2:$K$95,11,0)</f>
        <v>road</v>
      </c>
      <c r="M133" s="23" t="str">
        <f t="shared" ref="M133:M137" si="74">IF(D133="RT","RTFF",IF(D133="CG","CAG","BTTF"))</f>
        <v>RTFF</v>
      </c>
      <c r="N133" s="23" t="str">
        <f t="shared" ref="N133:N137" si="75">A133&amp;"_"&amp;D133&amp;"_"&amp;B133</f>
        <v>2050_TM151_PPA_RT_06</v>
      </c>
      <c r="O133" s="23" t="str">
        <f>VLOOKUP($G133,'PPA IDs'!$A$2:$M$95,12,0)</f>
        <v>scenario-baseline</v>
      </c>
      <c r="P133" s="23" t="str">
        <f t="shared" ref="P133:P137" si="76">C133&amp;"\"&amp;F133</f>
        <v>3100_SR_239\2050_TM151_PPA_RT_06_3100_SR_239_00</v>
      </c>
    </row>
    <row r="134" spans="1:16" x14ac:dyDescent="0.25">
      <c r="A134" s="89" t="s">
        <v>597</v>
      </c>
      <c r="B134" s="89" t="s">
        <v>620</v>
      </c>
      <c r="C134" s="86" t="s">
        <v>592</v>
      </c>
      <c r="D134" s="86" t="s">
        <v>250</v>
      </c>
      <c r="E134" s="86" t="s">
        <v>596</v>
      </c>
      <c r="F134" s="90" t="str">
        <f t="shared" si="71"/>
        <v>2050_TM151_PPA_RT_06_3102_SR4_Op_00</v>
      </c>
      <c r="G134" s="91">
        <f t="shared" si="72"/>
        <v>3102</v>
      </c>
      <c r="H134" s="90" t="str">
        <f t="shared" si="73"/>
        <v>3102_00_RT</v>
      </c>
      <c r="I134" s="90" t="str">
        <f>VLOOKUP(G134,'PPA IDs'!$A$2:$B$150,2,0)</f>
        <v>SR-4 Operational Improvements</v>
      </c>
      <c r="J134" s="90" t="str">
        <f>VLOOKUP($G134,'PPA IDs'!$A$2:$K$95,9,0)</f>
        <v>cc</v>
      </c>
      <c r="K134" s="90" t="str">
        <f>VLOOKUP($G134,'PPA IDs'!$A$2:$K$95,10,0)</f>
        <v>road</v>
      </c>
      <c r="L134" s="90" t="str">
        <f>VLOOKUP($G134,'PPA IDs'!$A$2:$K$95,11,0)</f>
        <v>road</v>
      </c>
      <c r="M134" s="90" t="str">
        <f t="shared" si="74"/>
        <v>RTFF</v>
      </c>
      <c r="N134" s="90" t="str">
        <f t="shared" si="75"/>
        <v>2050_TM151_PPA_RT_06</v>
      </c>
      <c r="O134" s="90" t="str">
        <f>VLOOKUP($G134,'PPA IDs'!$A$2:$M$95,12,0)</f>
        <v>scenario-baseline</v>
      </c>
      <c r="P134" s="90" t="str">
        <f t="shared" si="76"/>
        <v>3102_SR4_Op\2050_TM151_PPA_RT_06_3102_SR4_Op_00</v>
      </c>
    </row>
    <row r="135" spans="1:16" x14ac:dyDescent="0.25">
      <c r="A135" s="94" t="s">
        <v>597</v>
      </c>
      <c r="B135" s="95" t="s">
        <v>652</v>
      </c>
      <c r="C135" s="94" t="s">
        <v>541</v>
      </c>
      <c r="D135" s="94" t="s">
        <v>250</v>
      </c>
      <c r="E135" s="94" t="s">
        <v>596</v>
      </c>
      <c r="F135" s="96" t="str">
        <f t="shared" si="71"/>
        <v>2050_TM151_PPA_RT_07_2303_Caltrain_16tph_00</v>
      </c>
      <c r="G135" s="97">
        <f t="shared" si="72"/>
        <v>2303</v>
      </c>
      <c r="H135" s="96" t="str">
        <f t="shared" si="73"/>
        <v>2303_00_RT</v>
      </c>
      <c r="I135" s="96" t="str">
        <f>VLOOKUP(G135,'PPA IDs'!$A$2:$B$150,2,0)</f>
        <v>Caltrain PCBB 16tphpd</v>
      </c>
      <c r="J135" s="96" t="str">
        <f>VLOOKUP($G135,'PPA IDs'!$A$2:$K$95,9,0)</f>
        <v>various</v>
      </c>
      <c r="K135" s="96" t="str">
        <f>VLOOKUP($G135,'PPA IDs'!$A$2:$K$95,10,0)</f>
        <v>transit</v>
      </c>
      <c r="L135" s="96" t="str">
        <f>VLOOKUP($G135,'PPA IDs'!$A$2:$K$95,11,0)</f>
        <v>com</v>
      </c>
      <c r="M135" s="96" t="str">
        <f t="shared" si="74"/>
        <v>RTFF</v>
      </c>
      <c r="N135" s="96" t="str">
        <f t="shared" si="75"/>
        <v>2050_TM151_PPA_RT_07</v>
      </c>
      <c r="O135" s="96" t="str">
        <f>VLOOKUP($G135,'PPA IDs'!$A$2:$M$95,12,0)</f>
        <v>scenario-baseline</v>
      </c>
      <c r="P135" s="96" t="str">
        <f t="shared" si="76"/>
        <v>2303_Caltrain_16tph\2050_TM151_PPA_RT_07_2303_Caltrain_16tph_00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249</v>
      </c>
      <c r="E136" s="85" t="s">
        <v>596</v>
      </c>
      <c r="F136" s="23" t="str">
        <f t="shared" si="71"/>
        <v>2050_TM151_PPA_CG_07_2303_Caltrain_16tph_00</v>
      </c>
      <c r="G136" s="84">
        <f t="shared" si="72"/>
        <v>2303</v>
      </c>
      <c r="H136" s="23" t="str">
        <f t="shared" si="73"/>
        <v>2303_00_CG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74"/>
        <v>CAG</v>
      </c>
      <c r="N136" s="23" t="str">
        <f t="shared" si="75"/>
        <v>2050_TM151_PPA_CG_07</v>
      </c>
      <c r="O136" s="23" t="str">
        <f>VLOOKUP($G136,'PPA IDs'!$A$2:$M$95,12,0)</f>
        <v>scenario-baseline</v>
      </c>
      <c r="P136" s="23" t="str">
        <f t="shared" si="76"/>
        <v>2303_Caltrain_16tph\2050_TM151_PPA_CG_07_2303_Caltrain_16tph_00</v>
      </c>
    </row>
    <row r="137" spans="1:16" x14ac:dyDescent="0.25">
      <c r="A137" s="85" t="s">
        <v>597</v>
      </c>
      <c r="B137" s="88" t="s">
        <v>652</v>
      </c>
      <c r="C137" s="85" t="s">
        <v>541</v>
      </c>
      <c r="D137" s="85" t="s">
        <v>251</v>
      </c>
      <c r="E137" s="85" t="s">
        <v>596</v>
      </c>
      <c r="F137" s="23" t="str">
        <f t="shared" si="71"/>
        <v>2050_TM151_PPA_BF_07_2303_Caltrain_16tph_00</v>
      </c>
      <c r="G137" s="84">
        <f t="shared" si="72"/>
        <v>2303</v>
      </c>
      <c r="H137" s="23" t="str">
        <f t="shared" si="73"/>
        <v>2303_00_BF</v>
      </c>
      <c r="I137" s="23" t="str">
        <f>VLOOKUP(G137,'PPA IDs'!$A$2:$B$150,2,0)</f>
        <v>Caltrain PCBB 16tphpd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com</v>
      </c>
      <c r="M137" s="23" t="str">
        <f t="shared" si="74"/>
        <v>BTTF</v>
      </c>
      <c r="N137" s="23" t="str">
        <f t="shared" si="75"/>
        <v>2050_TM151_PPA_BF_07</v>
      </c>
      <c r="O137" s="23" t="str">
        <f>VLOOKUP($G137,'PPA IDs'!$A$2:$M$95,12,0)</f>
        <v>scenario-baseline</v>
      </c>
      <c r="P137" s="23" t="str">
        <f t="shared" si="76"/>
        <v>2303_Caltrain_16tph\2050_TM151_PPA_BF_07_2303_Caltrain_16tph_00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250</v>
      </c>
      <c r="E138" s="85" t="s">
        <v>596</v>
      </c>
      <c r="F138" s="23" t="str">
        <f t="shared" ref="F138:F147" si="77">A138&amp;"_"&amp;D138&amp;"_"&amp;B138&amp;"_"&amp;C138&amp;"_"&amp;E138</f>
        <v>2050_TM151_PPA_RT_07_2201_BART_CoreCap_00</v>
      </c>
      <c r="G138" s="84">
        <f t="shared" ref="G138:G147" si="78">_xlfn.NUMBERVALUE(LEFT(C138,4))</f>
        <v>2201</v>
      </c>
      <c r="H138" s="23" t="str">
        <f t="shared" ref="H138:H147" si="79">G138&amp;"_"&amp;E138&amp;"_"&amp;D138</f>
        <v>2201_00_RT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ref="M138:M147" si="80">IF(D138="RT","RTFF",IF(D138="CG","CAG","BTTF"))</f>
        <v>RTFF</v>
      </c>
      <c r="N138" s="23" t="str">
        <f t="shared" ref="N138:N147" si="81">A138&amp;"_"&amp;D138&amp;"_"&amp;B138</f>
        <v>2050_TM151_PPA_RT_07</v>
      </c>
      <c r="O138" s="23" t="str">
        <f>VLOOKUP($G138,'PPA IDs'!$A$2:$M$95,12,0)</f>
        <v>scenario-baseline</v>
      </c>
      <c r="P138" s="23" t="str">
        <f t="shared" ref="P138:P147" si="82">C138&amp;"\"&amp;F138</f>
        <v>2201_BART_CoreCap\2050_TM151_PPA_RT_07_2201_BART_CoreCap_00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249</v>
      </c>
      <c r="E139" s="85" t="s">
        <v>596</v>
      </c>
      <c r="F139" s="23" t="str">
        <f t="shared" si="77"/>
        <v>2050_TM151_PPA_CG_07_2201_BART_CoreCap_00</v>
      </c>
      <c r="G139" s="84">
        <f t="shared" si="78"/>
        <v>2201</v>
      </c>
      <c r="H139" s="23" t="str">
        <f t="shared" si="79"/>
        <v>2201_00_CG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80"/>
        <v>CAG</v>
      </c>
      <c r="N139" s="23" t="str">
        <f t="shared" si="81"/>
        <v>2050_TM151_PPA_CG_07</v>
      </c>
      <c r="O139" s="23" t="str">
        <f>VLOOKUP($G139,'PPA IDs'!$A$2:$M$95,12,0)</f>
        <v>scenario-baseline</v>
      </c>
      <c r="P139" s="23" t="str">
        <f t="shared" si="82"/>
        <v>2201_BART_CoreCap\2050_TM151_PPA_CG_07_2201_BART_CoreCap_00</v>
      </c>
    </row>
    <row r="140" spans="1:16" x14ac:dyDescent="0.25">
      <c r="A140" s="85" t="s">
        <v>597</v>
      </c>
      <c r="B140" s="88" t="s">
        <v>652</v>
      </c>
      <c r="C140" s="85" t="s">
        <v>635</v>
      </c>
      <c r="D140" s="85" t="s">
        <v>251</v>
      </c>
      <c r="E140" s="85" t="s">
        <v>596</v>
      </c>
      <c r="F140" s="23" t="str">
        <f t="shared" si="77"/>
        <v>2050_TM151_PPA_BF_07_2201_BART_CoreCap_00</v>
      </c>
      <c r="G140" s="84">
        <f t="shared" si="78"/>
        <v>2201</v>
      </c>
      <c r="H140" s="23" t="str">
        <f t="shared" si="79"/>
        <v>2201_00_BF</v>
      </c>
      <c r="I140" s="23" t="str">
        <f>VLOOKUP(G140,'PPA IDs'!$A$2:$B$150,2,0)</f>
        <v>BART Core Capacity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hvy</v>
      </c>
      <c r="M140" s="23" t="str">
        <f t="shared" si="80"/>
        <v>BTTF</v>
      </c>
      <c r="N140" s="23" t="str">
        <f t="shared" si="81"/>
        <v>2050_TM151_PPA_BF_07</v>
      </c>
      <c r="O140" s="23" t="str">
        <f>VLOOKUP($G140,'PPA IDs'!$A$2:$M$95,12,0)</f>
        <v>scenario-baseline</v>
      </c>
      <c r="P140" s="23" t="str">
        <f t="shared" si="82"/>
        <v>2201_BART_CoreCap\2050_TM151_PPA_BF_07_2201_BART_CoreCap_00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7"/>
        <v>2050_TM151_PPA_CG_07_2306_Dumbarton_Rail_01</v>
      </c>
      <c r="G141" s="84">
        <f t="shared" si="78"/>
        <v>2306</v>
      </c>
      <c r="H141" s="23" t="str">
        <f t="shared" si="79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80"/>
        <v>CAG</v>
      </c>
      <c r="N141" s="23" t="str">
        <f t="shared" si="81"/>
        <v>2050_TM151_PPA_CG_07</v>
      </c>
      <c r="O141" s="23" t="str">
        <f>VLOOKUP($G141,'PPA IDs'!$A$2:$M$95,12,0)</f>
        <v>scenario-baseline</v>
      </c>
      <c r="P141" s="23" t="str">
        <f t="shared" si="82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7"/>
        <v>2050_TM151_PPA_BF_07_2306_Dumbarton_Rail_02</v>
      </c>
      <c r="G142" s="84">
        <f t="shared" si="78"/>
        <v>2306</v>
      </c>
      <c r="H142" s="23" t="str">
        <f t="shared" si="79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80"/>
        <v>BTTF</v>
      </c>
      <c r="N142" s="23" t="str">
        <f t="shared" si="81"/>
        <v>2050_TM151_PPA_BF_07</v>
      </c>
      <c r="O142" s="23" t="str">
        <f>VLOOKUP($G142,'PPA IDs'!$A$2:$M$95,12,0)</f>
        <v>scenario-baseline</v>
      </c>
      <c r="P142" s="23" t="str">
        <f t="shared" si="82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249</v>
      </c>
      <c r="E143" s="85" t="s">
        <v>596</v>
      </c>
      <c r="F143" s="23" t="str">
        <f t="shared" si="77"/>
        <v>2050_TM151_PPA_CG_07_2308_Valley_Link_00</v>
      </c>
      <c r="G143" s="84">
        <f t="shared" si="78"/>
        <v>2308</v>
      </c>
      <c r="H143" s="23" t="str">
        <f t="shared" si="79"/>
        <v>2308_00_CG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80"/>
        <v>CAG</v>
      </c>
      <c r="N143" s="23" t="str">
        <f t="shared" si="81"/>
        <v>2050_TM151_PPA_CG_07</v>
      </c>
      <c r="O143" s="23" t="str">
        <f>VLOOKUP($G143,'PPA IDs'!$A$2:$M$95,12,0)</f>
        <v>scenario-baseline</v>
      </c>
      <c r="P143" s="23" t="str">
        <f t="shared" si="82"/>
        <v>2308_Valley_Link\2050_TM151_PPA_CG_07_2308_Valley_Link_00</v>
      </c>
    </row>
    <row r="144" spans="1:16" x14ac:dyDescent="0.25">
      <c r="A144" s="86" t="s">
        <v>597</v>
      </c>
      <c r="B144" s="89" t="s">
        <v>652</v>
      </c>
      <c r="C144" s="86" t="s">
        <v>657</v>
      </c>
      <c r="D144" s="86" t="s">
        <v>251</v>
      </c>
      <c r="E144" s="86" t="s">
        <v>596</v>
      </c>
      <c r="F144" s="90" t="str">
        <f t="shared" si="77"/>
        <v>2050_TM151_PPA_BF_07_2308_Valley_Link_00</v>
      </c>
      <c r="G144" s="91">
        <f t="shared" si="78"/>
        <v>2308</v>
      </c>
      <c r="H144" s="90" t="str">
        <f t="shared" si="79"/>
        <v>2308_00_BF</v>
      </c>
      <c r="I144" s="90" t="str">
        <f>VLOOKUP(G144,'PPA IDs'!$A$2:$B$150,2,0)</f>
        <v>Valley Link (Dublin to San Joaquin Valley)</v>
      </c>
      <c r="J144" s="90" t="str">
        <f>VLOOKUP($G144,'PPA IDs'!$A$2:$K$95,9,0)</f>
        <v>ala</v>
      </c>
      <c r="K144" s="90" t="str">
        <f>VLOOKUP($G144,'PPA IDs'!$A$2:$K$95,10,0)</f>
        <v>transit</v>
      </c>
      <c r="L144" s="90" t="str">
        <f>VLOOKUP($G144,'PPA IDs'!$A$2:$K$95,11,0)</f>
        <v>com</v>
      </c>
      <c r="M144" s="90" t="str">
        <f t="shared" si="80"/>
        <v>BTTF</v>
      </c>
      <c r="N144" s="90" t="str">
        <f t="shared" si="81"/>
        <v>2050_TM151_PPA_BF_07</v>
      </c>
      <c r="O144" s="90" t="str">
        <f>VLOOKUP($G144,'PPA IDs'!$A$2:$M$95,12,0)</f>
        <v>scenario-baseline</v>
      </c>
      <c r="P144" s="90" t="str">
        <f t="shared" si="82"/>
        <v>2308_Valley_Link\2050_TM151_PPA_BF_07_2308_Valley_Link_00</v>
      </c>
    </row>
    <row r="145" spans="1:16" x14ac:dyDescent="0.25">
      <c r="A145" s="85" t="s">
        <v>597</v>
      </c>
      <c r="B145" s="88" t="s">
        <v>652</v>
      </c>
      <c r="C145" s="85" t="s">
        <v>667</v>
      </c>
      <c r="D145" s="85" t="s">
        <v>250</v>
      </c>
      <c r="E145" s="85" t="s">
        <v>596</v>
      </c>
      <c r="F145" s="23" t="str">
        <f t="shared" si="77"/>
        <v>2050_TM151_PPA_RT_07_2000_ACLocal_Frequency_00</v>
      </c>
      <c r="G145" s="84">
        <f t="shared" si="78"/>
        <v>2000</v>
      </c>
      <c r="H145" s="23" t="str">
        <f t="shared" si="79"/>
        <v>2000_00_RT</v>
      </c>
      <c r="I145" s="23" t="str">
        <f>VLOOKUP(G145,'PPA IDs'!$A$2:$B$150,2,0)</f>
        <v>AC Transit Local Service Frequency Increase</v>
      </c>
      <c r="J145" s="23" t="str">
        <f>VLOOKUP($G145,'PPA IDs'!$A$2:$K$95,9,0)</f>
        <v>various</v>
      </c>
      <c r="K145" s="23" t="str">
        <f>VLOOKUP($G145,'PPA IDs'!$A$2:$K$95,10,0)</f>
        <v>transit</v>
      </c>
      <c r="L145" s="23" t="str">
        <f>VLOOKUP($G145,'PPA IDs'!$A$2:$K$95,11,0)</f>
        <v>loc</v>
      </c>
      <c r="M145" s="23" t="str">
        <f t="shared" si="80"/>
        <v>RTFF</v>
      </c>
      <c r="N145" s="23" t="str">
        <f t="shared" si="81"/>
        <v>2050_TM151_PPA_RT_07</v>
      </c>
      <c r="O145" s="23" t="str">
        <f>VLOOKUP($G145,'PPA IDs'!$A$2:$M$95,12,0)</f>
        <v>scenario-baseline</v>
      </c>
      <c r="P145" s="23" t="str">
        <f t="shared" si="82"/>
        <v>2000_ACLocal_Frequency\2050_TM151_PPA_RT_07_2000_ACLocal_Frequency_00</v>
      </c>
    </row>
    <row r="146" spans="1:16" x14ac:dyDescent="0.25">
      <c r="A146" s="85" t="s">
        <v>597</v>
      </c>
      <c r="B146" s="88" t="s">
        <v>652</v>
      </c>
      <c r="C146" s="85" t="s">
        <v>668</v>
      </c>
      <c r="D146" s="85" t="s">
        <v>250</v>
      </c>
      <c r="E146" s="85" t="s">
        <v>596</v>
      </c>
      <c r="F146" s="23" t="str">
        <f t="shared" si="77"/>
        <v>2050_TM151_PPA_RT_07_2003_MUNI_Forward_Uncommited_00</v>
      </c>
      <c r="G146" s="84">
        <f t="shared" si="78"/>
        <v>2003</v>
      </c>
      <c r="H146" s="23" t="str">
        <f t="shared" si="79"/>
        <v>2003_00_RT</v>
      </c>
      <c r="I146" s="23" t="str">
        <f>VLOOKUP(G146,'PPA IDs'!$A$2:$B$150,2,0)</f>
        <v>Muni Forward + Service Frequency Increase</v>
      </c>
      <c r="J146" s="23" t="str">
        <f>VLOOKUP($G146,'PPA IDs'!$A$2:$K$95,9,0)</f>
        <v>sf</v>
      </c>
      <c r="K146" s="23" t="str">
        <f>VLOOKUP($G146,'PPA IDs'!$A$2:$K$95,10,0)</f>
        <v>transit</v>
      </c>
      <c r="L146" s="23" t="str">
        <f>VLOOKUP($G146,'PPA IDs'!$A$2:$K$95,11,0)</f>
        <v>loc</v>
      </c>
      <c r="M146" s="23" t="str">
        <f t="shared" si="80"/>
        <v>RTFF</v>
      </c>
      <c r="N146" s="23" t="str">
        <f t="shared" si="81"/>
        <v>2050_TM151_PPA_RT_07</v>
      </c>
      <c r="O146" s="23" t="str">
        <f>VLOOKUP($G146,'PPA IDs'!$A$2:$M$95,12,0)</f>
        <v>scenario-baseline</v>
      </c>
      <c r="P146" s="23" t="str">
        <f t="shared" si="82"/>
        <v>2003_MUNI_Forward_Uncommited\2050_TM151_PPA_RT_07_2003_MUNI_Forward_Uncommited_00</v>
      </c>
    </row>
    <row r="147" spans="1:16" x14ac:dyDescent="0.25">
      <c r="A147" s="85" t="s">
        <v>597</v>
      </c>
      <c r="B147" s="88" t="s">
        <v>652</v>
      </c>
      <c r="C147" s="85" t="s">
        <v>669</v>
      </c>
      <c r="D147" s="85" t="s">
        <v>250</v>
      </c>
      <c r="E147" s="85" t="s">
        <v>596</v>
      </c>
      <c r="F147" s="23" t="str">
        <f t="shared" si="77"/>
        <v>2050_TM151_PPA_RT_07_2004_Sonoma_Freq_Increase_00</v>
      </c>
      <c r="G147" s="84">
        <f t="shared" si="78"/>
        <v>2004</v>
      </c>
      <c r="H147" s="23" t="str">
        <f t="shared" si="79"/>
        <v>2004_00_RT</v>
      </c>
      <c r="I147" s="23" t="str">
        <f>VLOOKUP(G147,'PPA IDs'!$A$2:$B$150,2,0)</f>
        <v>Sonoma Countywide Service Frequency Increase</v>
      </c>
      <c r="J147" s="23" t="str">
        <f>VLOOKUP($G147,'PPA IDs'!$A$2:$K$95,9,0)</f>
        <v>son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si="80"/>
        <v>RTFF</v>
      </c>
      <c r="N147" s="23" t="str">
        <f t="shared" si="81"/>
        <v>2050_TM151_PPA_RT_07</v>
      </c>
      <c r="O147" s="23" t="str">
        <f>VLOOKUP($G147,'PPA IDs'!$A$2:$M$95,12,0)</f>
        <v>scenario-baseline</v>
      </c>
      <c r="P147" s="23" t="str">
        <f t="shared" si="82"/>
        <v>2004_Sonoma_Freq_Increase\2050_TM151_PPA_RT_07_2004_Sonoma_Freq_Increase_00</v>
      </c>
    </row>
    <row r="148" spans="1:16" x14ac:dyDescent="0.25">
      <c r="A148" s="85" t="s">
        <v>597</v>
      </c>
      <c r="B148" s="88" t="s">
        <v>652</v>
      </c>
      <c r="C148" s="85" t="s">
        <v>644</v>
      </c>
      <c r="D148" s="85" t="s">
        <v>250</v>
      </c>
      <c r="E148" s="85" t="s">
        <v>596</v>
      </c>
      <c r="F148" s="23" t="str">
        <f>A148&amp;"_"&amp;D148&amp;"_"&amp;B148&amp;"_"&amp;C148&amp;"_"&amp;E148</f>
        <v>2050_TM151_PPA_RT_07_2100_SanPablo_BRT_00</v>
      </c>
      <c r="G148" s="84">
        <f>_xlfn.NUMBERVALUE(LEFT(C148,4))</f>
        <v>2100</v>
      </c>
      <c r="H148" s="23" t="str">
        <f>G148&amp;"_"&amp;E148&amp;"_"&amp;D148</f>
        <v>2100_00_RT</v>
      </c>
      <c r="I148" s="23" t="str">
        <f>VLOOKUP(G148,'PPA IDs'!$A$2:$B$150,2,0)</f>
        <v>San Pablo BRT</v>
      </c>
      <c r="J148" s="23" t="str">
        <f>VLOOKUP($G148,'PPA IDs'!$A$2:$K$95,9,0)</f>
        <v>various</v>
      </c>
      <c r="K148" s="23" t="str">
        <f>VLOOKUP($G148,'PPA IDs'!$A$2:$K$95,10,0)</f>
        <v>transit</v>
      </c>
      <c r="L148" s="23" t="str">
        <f>VLOOKUP($G148,'PPA IDs'!$A$2:$K$95,11,0)</f>
        <v>loc</v>
      </c>
      <c r="M148" s="23" t="str">
        <f>IF(D148="RT","RTFF",IF(D148="CG","CAG","BTTF"))</f>
        <v>RTFF</v>
      </c>
      <c r="N148" s="23" t="str">
        <f>A148&amp;"_"&amp;D148&amp;"_"&amp;B148</f>
        <v>2050_TM151_PPA_RT_07</v>
      </c>
      <c r="O148" s="23" t="str">
        <f>VLOOKUP($G148,'PPA IDs'!$A$2:$M$95,12,0)</f>
        <v>scenario-baseline</v>
      </c>
      <c r="P148" s="23" t="str">
        <f>C148&amp;"\"&amp;F148</f>
        <v>2100_SanPablo_BRT\2050_TM151_PPA_RT_07_2100_SanPablo_BRT_00</v>
      </c>
    </row>
    <row r="149" spans="1:16" x14ac:dyDescent="0.25">
      <c r="A149" s="85" t="s">
        <v>597</v>
      </c>
      <c r="B149" s="88" t="s">
        <v>652</v>
      </c>
      <c r="C149" s="85" t="s">
        <v>628</v>
      </c>
      <c r="D149" s="85" t="s">
        <v>250</v>
      </c>
      <c r="E149" s="88" t="s">
        <v>618</v>
      </c>
      <c r="F149" s="23" t="str">
        <f>A149&amp;"_"&amp;D149&amp;"_"&amp;B149&amp;"_"&amp;C149&amp;"_"&amp;E149</f>
        <v>2050_TM151_PPA_RT_07_2101_Geary_BRT_Phase2_01</v>
      </c>
      <c r="G149" s="84">
        <f>_xlfn.NUMBERVALUE(LEFT(C149,4))</f>
        <v>2101</v>
      </c>
      <c r="H149" s="23" t="str">
        <f>G149&amp;"_"&amp;E149&amp;"_"&amp;D149</f>
        <v>2101_01_RT</v>
      </c>
      <c r="I149" s="23" t="str">
        <f>VLOOKUP(G149,'PPA IDs'!$A$2:$B$150,2,0)</f>
        <v>Geary BRT (Phase 2)</v>
      </c>
      <c r="J149" s="23" t="str">
        <f>VLOOKUP($G149,'PPA IDs'!$A$2:$K$95,9,0)</f>
        <v>sf</v>
      </c>
      <c r="K149" s="23" t="str">
        <f>VLOOKUP($G149,'PPA IDs'!$A$2:$K$95,10,0)</f>
        <v>transit</v>
      </c>
      <c r="L149" s="23" t="str">
        <f>VLOOKUP($G149,'PPA IDs'!$A$2:$K$95,11,0)</f>
        <v>loc</v>
      </c>
      <c r="M149" s="23" t="str">
        <f>IF(D149="RT","RTFF",IF(D149="CG","CAG","BTTF"))</f>
        <v>RTFF</v>
      </c>
      <c r="N149" s="23" t="str">
        <f>A149&amp;"_"&amp;D149&amp;"_"&amp;B149</f>
        <v>2050_TM151_PPA_RT_07</v>
      </c>
      <c r="O149" s="23" t="str">
        <f>VLOOKUP($G149,'PPA IDs'!$A$2:$M$95,12,0)</f>
        <v>scenario-baseline</v>
      </c>
      <c r="P149" s="23" t="str">
        <f>C149&amp;"\"&amp;F149</f>
        <v>2101_Geary_BRT_Phase2\2050_TM151_PPA_RT_07_2101_Geary_BRT_Phase2_01</v>
      </c>
    </row>
    <row r="150" spans="1:16" x14ac:dyDescent="0.25">
      <c r="A150" s="85" t="s">
        <v>597</v>
      </c>
      <c r="B150" s="88" t="s">
        <v>652</v>
      </c>
      <c r="C150" s="85" t="s">
        <v>635</v>
      </c>
      <c r="D150" s="85" t="s">
        <v>250</v>
      </c>
      <c r="E150" s="85" t="s">
        <v>596</v>
      </c>
      <c r="F150" s="23" t="str">
        <f>A150&amp;"_"&amp;D150&amp;"_"&amp;B150&amp;"_"&amp;C150&amp;"_"&amp;E150</f>
        <v>2050_TM151_PPA_RT_07_2201_BART_CoreCap_00</v>
      </c>
      <c r="G150" s="84">
        <f>_xlfn.NUMBERVALUE(LEFT(C150,4))</f>
        <v>2201</v>
      </c>
      <c r="H150" s="23" t="str">
        <f>G150&amp;"_"&amp;E150&amp;"_"&amp;D150</f>
        <v>2201_00_RT</v>
      </c>
      <c r="I150" s="23" t="str">
        <f>VLOOKUP(G150,'PPA IDs'!$A$2:$B$150,2,0)</f>
        <v>BART Core Capacity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hvy</v>
      </c>
      <c r="M150" s="23" t="str">
        <f>IF(D150="RT","RTFF",IF(D150="CG","CAG","BTTF"))</f>
        <v>RTFF</v>
      </c>
      <c r="N150" s="23" t="str">
        <f>A150&amp;"_"&amp;D150&amp;"_"&amp;B150</f>
        <v>2050_TM151_PPA_RT_07</v>
      </c>
      <c r="O150" s="23" t="str">
        <f>VLOOKUP($G150,'PPA IDs'!$A$2:$M$95,12,0)</f>
        <v>scenario-baseline</v>
      </c>
      <c r="P150" s="23" t="str">
        <f>C150&amp;"\"&amp;F150</f>
        <v>2201_BART_CoreCap\2050_TM151_PPA_RT_07_2201_BART_CoreCap_00</v>
      </c>
    </row>
    <row r="151" spans="1:16" x14ac:dyDescent="0.25">
      <c r="A151" s="85" t="s">
        <v>597</v>
      </c>
      <c r="B151" s="88" t="s">
        <v>652</v>
      </c>
      <c r="C151" s="85" t="s">
        <v>593</v>
      </c>
      <c r="D151" s="85" t="s">
        <v>250</v>
      </c>
      <c r="E151" s="88" t="s">
        <v>618</v>
      </c>
      <c r="F151" s="23" t="str">
        <f>A151&amp;"_"&amp;D151&amp;"_"&amp;B151&amp;"_"&amp;C151&amp;"_"&amp;E151</f>
        <v>2050_TM151_PPA_RT_07_2202_BART_DMU_Brentwood_01</v>
      </c>
      <c r="G151" s="84">
        <f>_xlfn.NUMBERVALUE(LEFT(C151,4))</f>
        <v>2202</v>
      </c>
      <c r="H151" s="23" t="str">
        <f>G151&amp;"_"&amp;E151&amp;"_"&amp;D151</f>
        <v>2202_01_RT</v>
      </c>
      <c r="I151" s="23" t="str">
        <f>VLOOKUP(G151,'PPA IDs'!$A$2:$B$150,2,0)</f>
        <v>BART DMU to Brentwood</v>
      </c>
      <c r="J151" s="23" t="str">
        <f>VLOOKUP($G151,'PPA IDs'!$A$2:$K$95,9,0)</f>
        <v>cc</v>
      </c>
      <c r="K151" s="23" t="str">
        <f>VLOOKUP($G151,'PPA IDs'!$A$2:$K$95,10,0)</f>
        <v>transit</v>
      </c>
      <c r="L151" s="23" t="str">
        <f>VLOOKUP($G151,'PPA IDs'!$A$2:$K$95,11,0)</f>
        <v>hvy</v>
      </c>
      <c r="M151" s="23" t="str">
        <f>IF(D151="RT","RTFF",IF(D151="CG","CAG","BTTF"))</f>
        <v>RTFF</v>
      </c>
      <c r="N151" s="23" t="str">
        <f>A151&amp;"_"&amp;D151&amp;"_"&amp;B151</f>
        <v>2050_TM151_PPA_RT_07</v>
      </c>
      <c r="O151" s="23" t="str">
        <f>VLOOKUP($G151,'PPA IDs'!$A$2:$M$95,12,0)</f>
        <v>scenario-baseline</v>
      </c>
      <c r="P151" s="23" t="str">
        <f>C151&amp;"\"&amp;F151</f>
        <v>2202_BART_DMU_Brentwood\2050_TM151_PPA_RT_07_2202_BART_DMU_Brentwood_01</v>
      </c>
    </row>
    <row r="152" spans="1:16" x14ac:dyDescent="0.25">
      <c r="A152" s="85" t="s">
        <v>597</v>
      </c>
      <c r="B152" s="88" t="s">
        <v>652</v>
      </c>
      <c r="C152" s="87" t="s">
        <v>585</v>
      </c>
      <c r="D152" s="85" t="s">
        <v>250</v>
      </c>
      <c r="E152" s="88" t="s">
        <v>618</v>
      </c>
      <c r="F152" s="23" t="str">
        <f>A152&amp;"_"&amp;D152&amp;"_"&amp;B152&amp;"_"&amp;C152&amp;"_"&amp;E152</f>
        <v>2050_TM151_PPA_RT_07_2205_BARTtoSV_Phase2_01</v>
      </c>
      <c r="G152" s="84">
        <f>_xlfn.NUMBERVALUE(LEFT(C152,4))</f>
        <v>2205</v>
      </c>
      <c r="H152" s="23" t="str">
        <f>G152&amp;"_"&amp;E152&amp;"_"&amp;D152</f>
        <v>2205_01_RT</v>
      </c>
      <c r="I152" s="23" t="str">
        <f>VLOOKUP(G152,'PPA IDs'!$A$2:$B$150,2,0)</f>
        <v>BART to Silicon Valley (Phase 2)</v>
      </c>
      <c r="J152" s="23" t="str">
        <f>VLOOKUP($G152,'PPA IDs'!$A$2:$K$95,9,0)</f>
        <v>scl</v>
      </c>
      <c r="K152" s="23" t="str">
        <f>VLOOKUP($G152,'PPA IDs'!$A$2:$K$95,10,0)</f>
        <v>transit</v>
      </c>
      <c r="L152" s="23" t="str">
        <f>VLOOKUP($G152,'PPA IDs'!$A$2:$K$95,11,0)</f>
        <v>hvy</v>
      </c>
      <c r="M152" s="23" t="str">
        <f>IF(D152="RT","RTFF",IF(D152="CG","CAG","BTTF"))</f>
        <v>RTFF</v>
      </c>
      <c r="N152" s="23" t="str">
        <f>A152&amp;"_"&amp;D152&amp;"_"&amp;B152</f>
        <v>2050_TM151_PPA_RT_07</v>
      </c>
      <c r="O152" s="23" t="str">
        <f>VLOOKUP($G152,'PPA IDs'!$A$2:$M$95,12,0)</f>
        <v>scenario-baseline</v>
      </c>
      <c r="P152" s="23" t="str">
        <f>C152&amp;"\"&amp;F152</f>
        <v>2205_BARTtoSV_Phase2\2050_TM151_PPA_RT_07_2205_BARTtoSV_Phase2_01</v>
      </c>
    </row>
    <row r="153" spans="1:16" x14ac:dyDescent="0.25">
      <c r="A153" s="85" t="s">
        <v>597</v>
      </c>
      <c r="B153" s="88" t="s">
        <v>652</v>
      </c>
      <c r="C153" s="87" t="s">
        <v>662</v>
      </c>
      <c r="D153" s="85" t="s">
        <v>250</v>
      </c>
      <c r="E153" s="85" t="s">
        <v>596</v>
      </c>
      <c r="F153" s="23" t="str">
        <f>A153&amp;"_"&amp;D153&amp;"_"&amp;B153&amp;"_"&amp;C153&amp;"_"&amp;E153</f>
        <v>2050_TM151_PPA_RT_07_2206_BART_To_Cupertino_00</v>
      </c>
      <c r="G153" s="84">
        <f>_xlfn.NUMBERVALUE(LEFT(C153,4))</f>
        <v>2206</v>
      </c>
      <c r="H153" s="23" t="str">
        <f>G153&amp;"_"&amp;E153&amp;"_"&amp;D153</f>
        <v>2206_00_RT</v>
      </c>
      <c r="I153" s="23" t="str">
        <f>VLOOKUP(G153,'PPA IDs'!$A$2:$B$150,2,0)</f>
        <v>BART to Cupertino</v>
      </c>
      <c r="J153" s="23" t="str">
        <f>VLOOKUP($G153,'PPA IDs'!$A$2:$K$95,9,0)</f>
        <v>scl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>IF(D153="RT","RTFF",IF(D153="CG","CAG","BTTF"))</f>
        <v>RTFF</v>
      </c>
      <c r="N153" s="23" t="str">
        <f>A153&amp;"_"&amp;D153&amp;"_"&amp;B153</f>
        <v>2050_TM151_PPA_RT_07</v>
      </c>
      <c r="O153" s="23" t="str">
        <f>VLOOKUP($G153,'PPA IDs'!$A$2:$M$95,12,0)</f>
        <v>scenario-baseline</v>
      </c>
      <c r="P153" s="23" t="str">
        <f>C153&amp;"\"&amp;F153</f>
        <v>2206_BART_To_Cupertino\2050_TM151_PPA_RT_07_2206_BART_To_Cupertino_00</v>
      </c>
    </row>
    <row r="154" spans="1:16" x14ac:dyDescent="0.25">
      <c r="A154" s="85" t="s">
        <v>597</v>
      </c>
      <c r="B154" s="88" t="s">
        <v>652</v>
      </c>
      <c r="C154" s="87" t="s">
        <v>663</v>
      </c>
      <c r="D154" s="85" t="s">
        <v>250</v>
      </c>
      <c r="E154" s="85" t="s">
        <v>596</v>
      </c>
      <c r="F154" s="23" t="str">
        <f>A154&amp;"_"&amp;D154&amp;"_"&amp;B154&amp;"_"&amp;C154&amp;"_"&amp;E154</f>
        <v>2050_TM151_PPA_RT_07_2207_BART_To_Gilroy_00</v>
      </c>
      <c r="G154" s="84">
        <f>_xlfn.NUMBERVALUE(LEFT(C154,4))</f>
        <v>2207</v>
      </c>
      <c r="H154" s="23" t="str">
        <f>G154&amp;"_"&amp;E154&amp;"_"&amp;D154</f>
        <v>2207_00_RT</v>
      </c>
      <c r="I154" s="23" t="str">
        <f>VLOOKUP(G154,'PPA IDs'!$A$2:$B$150,2,0)</f>
        <v>BART to Gilroy</v>
      </c>
      <c r="J154" s="23" t="str">
        <f>VLOOKUP($G154,'PPA IDs'!$A$2:$K$95,9,0)</f>
        <v>scl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>IF(D154="RT","RTFF",IF(D154="CG","CAG","BTTF"))</f>
        <v>RTFF</v>
      </c>
      <c r="N154" s="23" t="str">
        <f>A154&amp;"_"&amp;D154&amp;"_"&amp;B154</f>
        <v>2050_TM151_PPA_RT_07</v>
      </c>
      <c r="O154" s="23" t="str">
        <f>VLOOKUP($G154,'PPA IDs'!$A$2:$M$95,12,0)</f>
        <v>scenario-baseline</v>
      </c>
      <c r="P154" s="23" t="str">
        <f>C154&amp;"\"&amp;F154</f>
        <v>2207_BART_To_Gilroy\2050_TM151_PPA_RT_07_2207_BART_To_Gilroy_00</v>
      </c>
    </row>
    <row r="155" spans="1:16" x14ac:dyDescent="0.25">
      <c r="A155" s="85" t="s">
        <v>597</v>
      </c>
      <c r="B155" s="88" t="s">
        <v>652</v>
      </c>
      <c r="C155" s="85" t="s">
        <v>647</v>
      </c>
      <c r="D155" s="85" t="s">
        <v>250</v>
      </c>
      <c r="E155" s="85" t="s">
        <v>596</v>
      </c>
      <c r="F155" s="23" t="str">
        <f>A155&amp;"_"&amp;D155&amp;"_"&amp;B155&amp;"_"&amp;C155&amp;"_"&amp;E155</f>
        <v>2050_TM151_PPA_RT_07_2300_CaltrainDTX_00</v>
      </c>
      <c r="G155" s="84">
        <f>_xlfn.NUMBERVALUE(LEFT(C155,4))</f>
        <v>2300</v>
      </c>
      <c r="H155" s="23" t="str">
        <f>G155&amp;"_"&amp;E155&amp;"_"&amp;D155</f>
        <v>2300_00_RT</v>
      </c>
      <c r="I155" s="23" t="str">
        <f>VLOOKUP(G155,'PPA IDs'!$A$2:$B$150,2,0)</f>
        <v>Caltrain Downtown Extension</v>
      </c>
      <c r="J155" s="23" t="str">
        <f>VLOOKUP($G155,'PPA IDs'!$A$2:$K$95,9,0)</f>
        <v>sf</v>
      </c>
      <c r="K155" s="23" t="str">
        <f>VLOOKUP($G155,'PPA IDs'!$A$2:$K$95,10,0)</f>
        <v>transit</v>
      </c>
      <c r="L155" s="23" t="str">
        <f>VLOOKUP($G155,'PPA IDs'!$A$2:$K$95,11,0)</f>
        <v>com</v>
      </c>
      <c r="M155" s="23" t="str">
        <f>IF(D155="RT","RTFF",IF(D155="CG","CAG","BTTF"))</f>
        <v>RTFF</v>
      </c>
      <c r="N155" s="23" t="str">
        <f>A155&amp;"_"&amp;D155&amp;"_"&amp;B155</f>
        <v>2050_TM151_PPA_RT_07</v>
      </c>
      <c r="O155" s="23" t="str">
        <f>VLOOKUP($G155,'PPA IDs'!$A$2:$M$95,12,0)</f>
        <v>scenario-baseline</v>
      </c>
      <c r="P155" s="23" t="str">
        <f>C155&amp;"\"&amp;F155</f>
        <v>2300_CaltrainDTX\2050_TM151_PPA_RT_07_2300_CaltrainDTX_00</v>
      </c>
    </row>
    <row r="156" spans="1:16" x14ac:dyDescent="0.25">
      <c r="A156" s="85" t="s">
        <v>597</v>
      </c>
      <c r="B156" s="88" t="s">
        <v>652</v>
      </c>
      <c r="C156" s="85" t="s">
        <v>562</v>
      </c>
      <c r="D156" s="85" t="s">
        <v>250</v>
      </c>
      <c r="E156" s="85" t="s">
        <v>596</v>
      </c>
      <c r="F156" s="23" t="str">
        <f>A156&amp;"_"&amp;D156&amp;"_"&amp;B156&amp;"_"&amp;C156&amp;"_"&amp;E156</f>
        <v>2050_TM151_PPA_RT_07_2301_Caltrain_10tph_00</v>
      </c>
      <c r="G156" s="84">
        <f>_xlfn.NUMBERVALUE(LEFT(C156,4))</f>
        <v>2301</v>
      </c>
      <c r="H156" s="23" t="str">
        <f>G156&amp;"_"&amp;E156&amp;"_"&amp;D156</f>
        <v>2301_00_RT</v>
      </c>
      <c r="I156" s="23" t="str">
        <f>VLOOKUP(G156,'PPA IDs'!$A$2:$B$150,2,0)</f>
        <v>Caltrain PCBB 10tphpd</v>
      </c>
      <c r="J156" s="23" t="str">
        <f>VLOOKUP($G156,'PPA IDs'!$A$2:$K$95,9,0)</f>
        <v>various</v>
      </c>
      <c r="K156" s="23" t="str">
        <f>VLOOKUP($G156,'PPA IDs'!$A$2:$K$95,10,0)</f>
        <v>transit</v>
      </c>
      <c r="L156" s="23" t="str">
        <f>VLOOKUP($G156,'PPA IDs'!$A$2:$K$95,11,0)</f>
        <v>com</v>
      </c>
      <c r="M156" s="23" t="str">
        <f>IF(D156="RT","RTFF",IF(D156="CG","CAG","BTTF"))</f>
        <v>RTFF</v>
      </c>
      <c r="N156" s="23" t="str">
        <f>A156&amp;"_"&amp;D156&amp;"_"&amp;B156</f>
        <v>2050_TM151_PPA_RT_07</v>
      </c>
      <c r="O156" s="23" t="str">
        <f>VLOOKUP($G156,'PPA IDs'!$A$2:$M$95,12,0)</f>
        <v>scenario-baseline</v>
      </c>
      <c r="P156" s="23" t="str">
        <f>C156&amp;"\"&amp;F156</f>
        <v>2301_Caltrain_10tph\2050_TM151_PPA_RT_07_2301_Caltrain_10tph_00</v>
      </c>
    </row>
    <row r="157" spans="1:16" x14ac:dyDescent="0.25">
      <c r="A157" s="85" t="s">
        <v>597</v>
      </c>
      <c r="B157" s="88" t="s">
        <v>652</v>
      </c>
      <c r="C157" s="85" t="s">
        <v>542</v>
      </c>
      <c r="D157" s="85" t="s">
        <v>250</v>
      </c>
      <c r="E157" s="85" t="s">
        <v>596</v>
      </c>
      <c r="F157" s="23" t="str">
        <f>A157&amp;"_"&amp;D157&amp;"_"&amp;B157&amp;"_"&amp;C157&amp;"_"&amp;E157</f>
        <v>2050_TM151_PPA_RT_07_2302_Caltrain_12tph_00</v>
      </c>
      <c r="G157" s="84">
        <f>_xlfn.NUMBERVALUE(LEFT(C157,4))</f>
        <v>2302</v>
      </c>
      <c r="H157" s="23" t="str">
        <f>G157&amp;"_"&amp;E157&amp;"_"&amp;D157</f>
        <v>2302_00_RT</v>
      </c>
      <c r="I157" s="23" t="str">
        <f>VLOOKUP(G157,'PPA IDs'!$A$2:$B$150,2,0)</f>
        <v>Caltrain PCBB 12tphpd</v>
      </c>
      <c r="J157" s="23" t="str">
        <f>VLOOKUP($G157,'PPA IDs'!$A$2:$K$95,9,0)</f>
        <v>various</v>
      </c>
      <c r="K157" s="23" t="str">
        <f>VLOOKUP($G157,'PPA IDs'!$A$2:$K$95,10,0)</f>
        <v>transit</v>
      </c>
      <c r="L157" s="23" t="str">
        <f>VLOOKUP($G157,'PPA IDs'!$A$2:$K$95,11,0)</f>
        <v>com</v>
      </c>
      <c r="M157" s="23" t="str">
        <f>IF(D157="RT","RTFF",IF(D157="CG","CAG","BTTF"))</f>
        <v>RTFF</v>
      </c>
      <c r="N157" s="23" t="str">
        <f>A157&amp;"_"&amp;D157&amp;"_"&amp;B157</f>
        <v>2050_TM151_PPA_RT_07</v>
      </c>
      <c r="O157" s="23" t="str">
        <f>VLOOKUP($G157,'PPA IDs'!$A$2:$M$95,12,0)</f>
        <v>scenario-baseline</v>
      </c>
      <c r="P157" s="23" t="str">
        <f>C157&amp;"\"&amp;F157</f>
        <v>2302_Caltrain_12tph\2050_TM151_PPA_RT_07_2302_Caltrain_12tph_00</v>
      </c>
    </row>
    <row r="158" spans="1:16" x14ac:dyDescent="0.25">
      <c r="A158" s="85" t="s">
        <v>597</v>
      </c>
      <c r="B158" s="88" t="s">
        <v>652</v>
      </c>
      <c r="C158" s="85" t="s">
        <v>541</v>
      </c>
      <c r="D158" s="85" t="s">
        <v>250</v>
      </c>
      <c r="E158" s="85" t="s">
        <v>596</v>
      </c>
      <c r="F158" s="23" t="str">
        <f>A158&amp;"_"&amp;D158&amp;"_"&amp;B158&amp;"_"&amp;C158&amp;"_"&amp;E158</f>
        <v>2050_TM151_PPA_RT_07_2303_Caltrain_16tph_00</v>
      </c>
      <c r="G158" s="84">
        <f>_xlfn.NUMBERVALUE(LEFT(C158,4))</f>
        <v>2303</v>
      </c>
      <c r="H158" s="23" t="str">
        <f>G158&amp;"_"&amp;E158&amp;"_"&amp;D158</f>
        <v>2303_00_RT</v>
      </c>
      <c r="I158" s="23" t="str">
        <f>VLOOKUP(G158,'PPA IDs'!$A$2:$B$150,2,0)</f>
        <v>Caltrain PCBB 16tphpd</v>
      </c>
      <c r="J158" s="23" t="str">
        <f>VLOOKUP($G158,'PPA IDs'!$A$2:$K$95,9,0)</f>
        <v>various</v>
      </c>
      <c r="K158" s="23" t="str">
        <f>VLOOKUP($G158,'PPA IDs'!$A$2:$K$95,10,0)</f>
        <v>transit</v>
      </c>
      <c r="L158" s="23" t="str">
        <f>VLOOKUP($G158,'PPA IDs'!$A$2:$K$95,11,0)</f>
        <v>com</v>
      </c>
      <c r="M158" s="23" t="str">
        <f>IF(D158="RT","RTFF",IF(D158="CG","CAG","BTTF"))</f>
        <v>RTFF</v>
      </c>
      <c r="N158" s="23" t="str">
        <f>A158&amp;"_"&amp;D158&amp;"_"&amp;B158</f>
        <v>2050_TM151_PPA_RT_07</v>
      </c>
      <c r="O158" s="23" t="str">
        <f>VLOOKUP($G158,'PPA IDs'!$A$2:$M$95,12,0)</f>
        <v>scenario-baseline</v>
      </c>
      <c r="P158" s="23" t="str">
        <f>C158&amp;"\"&amp;F158</f>
        <v>2303_Caltrain_16tph\2050_TM151_PPA_RT_07_2303_Caltrain_16tph_00</v>
      </c>
    </row>
    <row r="159" spans="1:16" x14ac:dyDescent="0.25">
      <c r="A159" s="85" t="s">
        <v>597</v>
      </c>
      <c r="B159" s="88" t="s">
        <v>652</v>
      </c>
      <c r="C159" s="85" t="s">
        <v>664</v>
      </c>
      <c r="D159" s="85" t="s">
        <v>250</v>
      </c>
      <c r="E159" s="85" t="s">
        <v>596</v>
      </c>
      <c r="F159" s="23" t="str">
        <f>A159&amp;"_"&amp;D159&amp;"_"&amp;B159&amp;"_"&amp;C159&amp;"_"&amp;E159</f>
        <v>2050_TM151_PPA_RT_07_2304_SMART_Cloverdale_00</v>
      </c>
      <c r="G159" s="84">
        <f>_xlfn.NUMBERVALUE(LEFT(C159,4))</f>
        <v>2304</v>
      </c>
      <c r="H159" s="23" t="str">
        <f>G159&amp;"_"&amp;E159&amp;"_"&amp;D159</f>
        <v>2304_00_RT</v>
      </c>
      <c r="I159" s="23" t="str">
        <f>VLOOKUP(G159,'PPA IDs'!$A$2:$B$150,2,0)</f>
        <v>SMART to Cloverdale</v>
      </c>
      <c r="J159" s="23" t="str">
        <f>VLOOKUP($G159,'PPA IDs'!$A$2:$K$95,9,0)</f>
        <v>son</v>
      </c>
      <c r="K159" s="23" t="str">
        <f>VLOOKUP($G159,'PPA IDs'!$A$2:$K$95,10,0)</f>
        <v>transit</v>
      </c>
      <c r="L159" s="23" t="str">
        <f>VLOOKUP($G159,'PPA IDs'!$A$2:$K$95,11,0)</f>
        <v>com</v>
      </c>
      <c r="M159" s="23" t="str">
        <f>IF(D159="RT","RTFF",IF(D159="CG","CAG","BTTF"))</f>
        <v>RTFF</v>
      </c>
      <c r="N159" s="23" t="str">
        <f>A159&amp;"_"&amp;D159&amp;"_"&amp;B159</f>
        <v>2050_TM151_PPA_RT_07</v>
      </c>
      <c r="O159" s="23" t="str">
        <f>VLOOKUP($G159,'PPA IDs'!$A$2:$M$95,12,0)</f>
        <v>scenario-baseline</v>
      </c>
      <c r="P159" s="23" t="str">
        <f>C159&amp;"\"&amp;F159</f>
        <v>2304_SMART_Cloverdale\2050_TM151_PPA_RT_07_2304_SMART_Cloverdale_00</v>
      </c>
    </row>
    <row r="160" spans="1:16" x14ac:dyDescent="0.25">
      <c r="A160" s="85" t="s">
        <v>597</v>
      </c>
      <c r="B160" s="88" t="s">
        <v>652</v>
      </c>
      <c r="C160" s="85" t="s">
        <v>658</v>
      </c>
      <c r="D160" s="85" t="s">
        <v>250</v>
      </c>
      <c r="E160" s="85" t="s">
        <v>616</v>
      </c>
      <c r="F160" s="23" t="str">
        <f>A160&amp;"_"&amp;D160&amp;"_"&amp;B160&amp;"_"&amp;C160&amp;"_"&amp;E160</f>
        <v>2050_TM151_PPA_RT_07_2306_Dumbarton_Rail_02</v>
      </c>
      <c r="G160" s="84">
        <f>_xlfn.NUMBERVALUE(LEFT(C160,4))</f>
        <v>2306</v>
      </c>
      <c r="H160" s="23" t="str">
        <f>G160&amp;"_"&amp;E160&amp;"_"&amp;D160</f>
        <v>2306_02_RT</v>
      </c>
      <c r="I160" s="23" t="str">
        <f>VLOOKUP(G160,'PPA IDs'!$A$2:$B$150,2,0)</f>
        <v>Dumbarton Rail (Redwood City to Union City)</v>
      </c>
      <c r="J160" s="23" t="str">
        <f>VLOOKUP($G160,'PPA IDs'!$A$2:$K$95,9,0)</f>
        <v>various</v>
      </c>
      <c r="K160" s="23" t="str">
        <f>VLOOKUP($G160,'PPA IDs'!$A$2:$K$95,10,0)</f>
        <v>transit</v>
      </c>
      <c r="L160" s="23" t="str">
        <f>VLOOKUP($G160,'PPA IDs'!$A$2:$K$95,11,0)</f>
        <v>com</v>
      </c>
      <c r="M160" s="23" t="str">
        <f>IF(D160="RT","RTFF",IF(D160="CG","CAG","BTTF"))</f>
        <v>RTFF</v>
      </c>
      <c r="N160" s="23" t="str">
        <f>A160&amp;"_"&amp;D160&amp;"_"&amp;B160</f>
        <v>2050_TM151_PPA_RT_07</v>
      </c>
      <c r="O160" s="23" t="str">
        <f>VLOOKUP($G160,'PPA IDs'!$A$2:$M$95,12,0)</f>
        <v>scenario-baseline</v>
      </c>
      <c r="P160" s="23" t="str">
        <f>C160&amp;"\"&amp;F160</f>
        <v>2306_Dumbarton_Rail\2050_TM151_PPA_RT_07_2306_Dumbarton_Rail_02</v>
      </c>
    </row>
    <row r="161" spans="1:16" x14ac:dyDescent="0.25">
      <c r="A161" s="85" t="s">
        <v>597</v>
      </c>
      <c r="B161" s="88" t="s">
        <v>652</v>
      </c>
      <c r="C161" s="85" t="s">
        <v>657</v>
      </c>
      <c r="D161" s="85" t="s">
        <v>250</v>
      </c>
      <c r="E161" s="85" t="s">
        <v>596</v>
      </c>
      <c r="F161" s="23" t="str">
        <f>A161&amp;"_"&amp;D161&amp;"_"&amp;B161&amp;"_"&amp;C161&amp;"_"&amp;E161</f>
        <v>2050_TM151_PPA_RT_07_2308_Valley_Link_00</v>
      </c>
      <c r="G161" s="84">
        <f>_xlfn.NUMBERVALUE(LEFT(C161,4))</f>
        <v>2308</v>
      </c>
      <c r="H161" s="23" t="str">
        <f>G161&amp;"_"&amp;E161&amp;"_"&amp;D161</f>
        <v>2308_00_RT</v>
      </c>
      <c r="I161" s="23" t="str">
        <f>VLOOKUP(G161,'PPA IDs'!$A$2:$B$150,2,0)</f>
        <v>Valley Link (Dublin to San Joaquin Valley)</v>
      </c>
      <c r="J161" s="23" t="str">
        <f>VLOOKUP($G161,'PPA IDs'!$A$2:$K$95,9,0)</f>
        <v>ala</v>
      </c>
      <c r="K161" s="23" t="str">
        <f>VLOOKUP($G161,'PPA IDs'!$A$2:$K$95,10,0)</f>
        <v>transit</v>
      </c>
      <c r="L161" s="23" t="str">
        <f>VLOOKUP($G161,'PPA IDs'!$A$2:$K$95,11,0)</f>
        <v>com</v>
      </c>
      <c r="M161" s="23" t="str">
        <f>IF(D161="RT","RTFF",IF(D161="CG","CAG","BTTF"))</f>
        <v>RTFF</v>
      </c>
      <c r="N161" s="23" t="str">
        <f>A161&amp;"_"&amp;D161&amp;"_"&amp;B161</f>
        <v>2050_TM151_PPA_RT_07</v>
      </c>
      <c r="O161" s="23" t="str">
        <f>VLOOKUP($G161,'PPA IDs'!$A$2:$M$95,12,0)</f>
        <v>scenario-baseline</v>
      </c>
      <c r="P161" s="23" t="str">
        <f>C161&amp;"\"&amp;F161</f>
        <v>2308_Valley_Link\2050_TM151_PPA_RT_07_2308_Valley_Link_00</v>
      </c>
    </row>
    <row r="162" spans="1:16" x14ac:dyDescent="0.25">
      <c r="A162" s="85" t="s">
        <v>597</v>
      </c>
      <c r="B162" s="88" t="s">
        <v>652</v>
      </c>
      <c r="C162" s="85" t="s">
        <v>659</v>
      </c>
      <c r="D162" s="85" t="s">
        <v>250</v>
      </c>
      <c r="E162" s="85" t="s">
        <v>596</v>
      </c>
      <c r="F162" s="23" t="str">
        <f>A162&amp;"_"&amp;D162&amp;"_"&amp;B162&amp;"_"&amp;C162&amp;"_"&amp;E162</f>
        <v>2050_TM151_PPA_RT_07_2400_DowntownSJ_Subway_00</v>
      </c>
      <c r="G162" s="84">
        <f>_xlfn.NUMBERVALUE(LEFT(C162,4))</f>
        <v>2400</v>
      </c>
      <c r="H162" s="23" t="str">
        <f>G162&amp;"_"&amp;E162&amp;"_"&amp;D162</f>
        <v>2400_00_RT</v>
      </c>
      <c r="I162" s="23" t="str">
        <f>VLOOKUP(G162,'PPA IDs'!$A$2:$B$150,2,0)</f>
        <v>Downtown San Jose LRT Subway</v>
      </c>
      <c r="J162" s="23" t="str">
        <f>VLOOKUP($G162,'PPA IDs'!$A$2:$K$95,9,0)</f>
        <v>scl</v>
      </c>
      <c r="K162" s="23" t="str">
        <f>VLOOKUP($G162,'PPA IDs'!$A$2:$K$95,10,0)</f>
        <v>transit</v>
      </c>
      <c r="L162" s="23" t="str">
        <f>VLOOKUP($G162,'PPA IDs'!$A$2:$K$95,11,0)</f>
        <v>lrf</v>
      </c>
      <c r="M162" s="23" t="str">
        <f>IF(D162="RT","RTFF",IF(D162="CG","CAG","BTTF"))</f>
        <v>RTFF</v>
      </c>
      <c r="N162" s="23" t="str">
        <f>A162&amp;"_"&amp;D162&amp;"_"&amp;B162</f>
        <v>2050_TM151_PPA_RT_07</v>
      </c>
      <c r="O162" s="23" t="str">
        <f>VLOOKUP($G162,'PPA IDs'!$A$2:$M$95,12,0)</f>
        <v>scenario-baseline</v>
      </c>
      <c r="P162" s="23" t="str">
        <f>C162&amp;"\"&amp;F162</f>
        <v>2400_DowntownSJ_Subway\2050_TM151_PPA_RT_07_2400_DowntownSJ_Subway_00</v>
      </c>
    </row>
    <row r="163" spans="1:16" x14ac:dyDescent="0.25">
      <c r="A163" s="85" t="s">
        <v>597</v>
      </c>
      <c r="B163" s="88" t="s">
        <v>652</v>
      </c>
      <c r="C163" s="85" t="s">
        <v>660</v>
      </c>
      <c r="D163" s="85" t="s">
        <v>250</v>
      </c>
      <c r="E163" s="85" t="s">
        <v>596</v>
      </c>
      <c r="F163" s="23" t="str">
        <f>A163&amp;"_"&amp;D163&amp;"_"&amp;B163&amp;"_"&amp;C163&amp;"_"&amp;E163</f>
        <v>2050_TM151_PPA_RT_07_2401_NorthSJ_Subway_00</v>
      </c>
      <c r="G163" s="84">
        <f>_xlfn.NUMBERVALUE(LEFT(C163,4))</f>
        <v>2401</v>
      </c>
      <c r="H163" s="23" t="str">
        <f>G163&amp;"_"&amp;E163&amp;"_"&amp;D163</f>
        <v>2401_00_RT</v>
      </c>
      <c r="I163" s="23" t="str">
        <f>VLOOKUP(G163,'PPA IDs'!$A$2:$B$150,2,0)</f>
        <v>North San Jose LRT Subway</v>
      </c>
      <c r="J163" s="23" t="str">
        <f>VLOOKUP($G163,'PPA IDs'!$A$2:$K$95,9,0)</f>
        <v>scl</v>
      </c>
      <c r="K163" s="23" t="str">
        <f>VLOOKUP($G163,'PPA IDs'!$A$2:$K$95,10,0)</f>
        <v>transit</v>
      </c>
      <c r="L163" s="23" t="str">
        <f>VLOOKUP($G163,'PPA IDs'!$A$2:$K$95,11,0)</f>
        <v>lrf</v>
      </c>
      <c r="M163" s="23" t="str">
        <f>IF(D163="RT","RTFF",IF(D163="CG","CAG","BTTF"))</f>
        <v>RTFF</v>
      </c>
      <c r="N163" s="23" t="str">
        <f>A163&amp;"_"&amp;D163&amp;"_"&amp;B163</f>
        <v>2050_TM151_PPA_RT_07</v>
      </c>
      <c r="O163" s="23" t="str">
        <f>VLOOKUP($G163,'PPA IDs'!$A$2:$M$95,12,0)</f>
        <v>scenario-baseline</v>
      </c>
      <c r="P163" s="23" t="str">
        <f>C163&amp;"\"&amp;F163</f>
        <v>2401_NorthSJ_Subway\2050_TM151_PPA_RT_07_2401_NorthSJ_Subway_00</v>
      </c>
    </row>
    <row r="164" spans="1:16" x14ac:dyDescent="0.25">
      <c r="A164" s="85" t="s">
        <v>597</v>
      </c>
      <c r="B164" s="88" t="s">
        <v>652</v>
      </c>
      <c r="C164" s="85" t="s">
        <v>630</v>
      </c>
      <c r="D164" s="85" t="s">
        <v>250</v>
      </c>
      <c r="E164" s="85" t="s">
        <v>596</v>
      </c>
      <c r="F164" s="23" t="str">
        <f>A164&amp;"_"&amp;D164&amp;"_"&amp;B164&amp;"_"&amp;C164&amp;"_"&amp;E164</f>
        <v>2050_TM151_PPA_RT_07_2402_SJC_People_Mover_00</v>
      </c>
      <c r="G164" s="84">
        <f>_xlfn.NUMBERVALUE(LEFT(C164,4))</f>
        <v>2402</v>
      </c>
      <c r="H164" s="23" t="str">
        <f>G164&amp;"_"&amp;E164&amp;"_"&amp;D164</f>
        <v>2402_00_RT</v>
      </c>
      <c r="I164" s="23" t="str">
        <f>VLOOKUP(G164,'PPA IDs'!$A$2:$B$150,2,0)</f>
        <v>San Jose Airport People Mover</v>
      </c>
      <c r="J164" s="23" t="str">
        <f>VLOOKUP($G164,'PPA IDs'!$A$2:$K$95,9,0)</f>
        <v>scl</v>
      </c>
      <c r="K164" s="23" t="str">
        <f>VLOOKUP($G164,'PPA IDs'!$A$2:$K$95,10,0)</f>
        <v>transit</v>
      </c>
      <c r="L164" s="23" t="str">
        <f>VLOOKUP($G164,'PPA IDs'!$A$2:$K$95,11,0)</f>
        <v>lrf</v>
      </c>
      <c r="M164" s="23" t="str">
        <f>IF(D164="RT","RTFF",IF(D164="CG","CAG","BTTF"))</f>
        <v>RTFF</v>
      </c>
      <c r="N164" s="23" t="str">
        <f>A164&amp;"_"&amp;D164&amp;"_"&amp;B164</f>
        <v>2050_TM151_PPA_RT_07</v>
      </c>
      <c r="O164" s="23" t="str">
        <f>VLOOKUP($G164,'PPA IDs'!$A$2:$M$95,12,0)</f>
        <v>scenario-baseline</v>
      </c>
      <c r="P164" s="23" t="str">
        <f>C164&amp;"\"&amp;F164</f>
        <v>2402_SJC_People_Mover\2050_TM151_PPA_RT_07_2402_SJC_People_Mover_00</v>
      </c>
    </row>
    <row r="165" spans="1:16" x14ac:dyDescent="0.25">
      <c r="A165" s="85" t="s">
        <v>597</v>
      </c>
      <c r="B165" s="88" t="s">
        <v>652</v>
      </c>
      <c r="C165" s="85" t="s">
        <v>631</v>
      </c>
      <c r="D165" s="85" t="s">
        <v>250</v>
      </c>
      <c r="E165" s="85" t="s">
        <v>596</v>
      </c>
      <c r="F165" s="23" t="str">
        <f>A165&amp;"_"&amp;D165&amp;"_"&amp;B165&amp;"_"&amp;C165&amp;"_"&amp;E165</f>
        <v>2050_TM151_PPA_RT_07_2403_Vasona_LRT_Phase2_00</v>
      </c>
      <c r="G165" s="84">
        <f>_xlfn.NUMBERVALUE(LEFT(C165,4))</f>
        <v>2403</v>
      </c>
      <c r="H165" s="23" t="str">
        <f>G165&amp;"_"&amp;E165&amp;"_"&amp;D165</f>
        <v>2403_00_RT</v>
      </c>
      <c r="I165" s="23" t="str">
        <f>VLOOKUP(G165,'PPA IDs'!$A$2:$B$150,2,0)</f>
        <v>Vasona LRT (Phase 2)</v>
      </c>
      <c r="J165" s="23" t="str">
        <f>VLOOKUP($G165,'PPA IDs'!$A$2:$K$95,9,0)</f>
        <v>scl</v>
      </c>
      <c r="K165" s="23" t="str">
        <f>VLOOKUP($G165,'PPA IDs'!$A$2:$K$95,10,0)</f>
        <v>transit</v>
      </c>
      <c r="L165" s="23" t="str">
        <f>VLOOKUP($G165,'PPA IDs'!$A$2:$K$95,11,0)</f>
        <v>lrf</v>
      </c>
      <c r="M165" s="23" t="str">
        <f>IF(D165="RT","RTFF",IF(D165="CG","CAG","BTTF"))</f>
        <v>RTFF</v>
      </c>
      <c r="N165" s="23" t="str">
        <f>A165&amp;"_"&amp;D165&amp;"_"&amp;B165</f>
        <v>2050_TM151_PPA_RT_07</v>
      </c>
      <c r="O165" s="23" t="str">
        <f>VLOOKUP($G165,'PPA IDs'!$A$2:$M$95,12,0)</f>
        <v>scenario-baseline</v>
      </c>
      <c r="P165" s="23" t="str">
        <f>C165&amp;"\"&amp;F165</f>
        <v>2403_Vasona_LRT_Phase2\2050_TM151_PPA_RT_07_2403_Vasona_LRT_Phase2_00</v>
      </c>
    </row>
    <row r="166" spans="1:16" x14ac:dyDescent="0.25">
      <c r="A166" s="85" t="s">
        <v>597</v>
      </c>
      <c r="B166" s="88" t="s">
        <v>652</v>
      </c>
      <c r="C166" s="85" t="s">
        <v>665</v>
      </c>
      <c r="D166" s="85" t="s">
        <v>250</v>
      </c>
      <c r="E166" s="85" t="s">
        <v>596</v>
      </c>
      <c r="F166" s="23" t="str">
        <f t="shared" ref="F166:F168" si="83">A166&amp;"_"&amp;D166&amp;"_"&amp;B166&amp;"_"&amp;C166&amp;"_"&amp;E166</f>
        <v>2050_TM151_PPA_RT_07_2406_VTA_LRT_SysElevation_00</v>
      </c>
      <c r="G166" s="84">
        <f t="shared" ref="G166:G168" si="84">_xlfn.NUMBERVALUE(LEFT(C166,4))</f>
        <v>2406</v>
      </c>
      <c r="H166" s="23" t="str">
        <f t="shared" ref="H166:H168" si="85">G166&amp;"_"&amp;E166&amp;"_"&amp;D166</f>
        <v>2406_00_RT</v>
      </c>
      <c r="I166" s="23" t="str">
        <f>VLOOKUP(G166,'PPA IDs'!$A$2:$B$150,2,0)</f>
        <v>Fremont-Newark LRT</v>
      </c>
      <c r="J166" s="23" t="str">
        <f>VLOOKUP($G166,'PPA IDs'!$A$2:$K$95,9,0)</f>
        <v>various</v>
      </c>
      <c r="K166" s="23" t="str">
        <f>VLOOKUP($G166,'PPA IDs'!$A$2:$K$95,10,0)</f>
        <v>transit</v>
      </c>
      <c r="L166" s="23" t="str">
        <f>VLOOKUP($G166,'PPA IDs'!$A$2:$K$95,11,0)</f>
        <v>lrf</v>
      </c>
      <c r="M166" s="23" t="str">
        <f t="shared" ref="M166:M168" si="86">IF(D166="RT","RTFF",IF(D166="CG","CAG","BTTF"))</f>
        <v>RTFF</v>
      </c>
      <c r="N166" s="23" t="str">
        <f t="shared" ref="N166:N168" si="87">A166&amp;"_"&amp;D166&amp;"_"&amp;B166</f>
        <v>2050_TM151_PPA_RT_07</v>
      </c>
      <c r="O166" s="23" t="str">
        <f>VLOOKUP($G166,'PPA IDs'!$A$2:$M$95,12,0)</f>
        <v>scenario-baseline</v>
      </c>
      <c r="P166" s="23" t="str">
        <f t="shared" ref="P166:P168" si="88">C166&amp;"\"&amp;F166</f>
        <v>2406_VTA_LRT_SysElevation\2050_TM151_PPA_RT_07_2406_VTA_LRT_SysElevation_00</v>
      </c>
    </row>
    <row r="167" spans="1:16" x14ac:dyDescent="0.25">
      <c r="A167" s="85" t="s">
        <v>597</v>
      </c>
      <c r="B167" s="88" t="s">
        <v>652</v>
      </c>
      <c r="C167" s="85" t="s">
        <v>661</v>
      </c>
      <c r="D167" s="85" t="s">
        <v>250</v>
      </c>
      <c r="E167" s="85" t="s">
        <v>596</v>
      </c>
      <c r="F167" s="23" t="str">
        <f t="shared" si="83"/>
        <v>2050_TM151_PPA_RT_07_2407_Muni_SouthwestSub_00</v>
      </c>
      <c r="G167" s="84">
        <f t="shared" si="84"/>
        <v>2407</v>
      </c>
      <c r="H167" s="23" t="str">
        <f t="shared" si="85"/>
        <v>2407_00_RT</v>
      </c>
      <c r="I167" s="23" t="str">
        <f>VLOOKUP(G167,'PPA IDs'!$A$2:$B$150,2,0)</f>
        <v>Muni Metro Southwest Subway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lrf</v>
      </c>
      <c r="M167" s="23" t="str">
        <f t="shared" si="86"/>
        <v>RTFF</v>
      </c>
      <c r="N167" s="23" t="str">
        <f t="shared" si="87"/>
        <v>2050_TM151_PPA_RT_07</v>
      </c>
      <c r="O167" s="23" t="str">
        <f>VLOOKUP($G167,'PPA IDs'!$A$2:$M$95,12,0)</f>
        <v>scenario-baseline</v>
      </c>
      <c r="P167" s="23" t="str">
        <f t="shared" si="88"/>
        <v>2407_Muni_SouthwestSub\2050_TM151_PPA_RT_07_2407_Muni_SouthwestSub_00</v>
      </c>
    </row>
    <row r="168" spans="1:16" x14ac:dyDescent="0.25">
      <c r="A168" s="85" t="s">
        <v>597</v>
      </c>
      <c r="B168" s="88" t="s">
        <v>652</v>
      </c>
      <c r="C168" s="85" t="s">
        <v>666</v>
      </c>
      <c r="D168" s="85" t="s">
        <v>250</v>
      </c>
      <c r="E168" s="85" t="s">
        <v>596</v>
      </c>
      <c r="F168" s="23" t="str">
        <f t="shared" si="83"/>
        <v>2050_TM151_PPA_RT_07_2408_Muni_SouthSF_00</v>
      </c>
      <c r="G168" s="84">
        <f t="shared" si="84"/>
        <v>2408</v>
      </c>
      <c r="H168" s="23" t="str">
        <f t="shared" si="85"/>
        <v>2408_00_RT</v>
      </c>
      <c r="I168" s="23" t="str">
        <f>VLOOKUP(G168,'PPA IDs'!$A$2:$B$150,2,0)</f>
        <v>Muni Metro to South San Francisco</v>
      </c>
      <c r="J168" s="23" t="str">
        <f>VLOOKUP($G168,'PPA IDs'!$A$2:$K$95,9,0)</f>
        <v>various</v>
      </c>
      <c r="K168" s="23" t="str">
        <f>VLOOKUP($G168,'PPA IDs'!$A$2:$K$95,10,0)</f>
        <v>transit</v>
      </c>
      <c r="L168" s="23" t="str">
        <f>VLOOKUP($G168,'PPA IDs'!$A$2:$K$95,11,0)</f>
        <v>lrf</v>
      </c>
      <c r="M168" s="23" t="str">
        <f t="shared" si="86"/>
        <v>RTFF</v>
      </c>
      <c r="N168" s="23" t="str">
        <f t="shared" si="87"/>
        <v>2050_TM151_PPA_RT_07</v>
      </c>
      <c r="O168" s="23" t="str">
        <f>VLOOKUP($G168,'PPA IDs'!$A$2:$M$95,12,0)</f>
        <v>scenario-baseline</v>
      </c>
      <c r="P168" s="23" t="str">
        <f t="shared" si="88"/>
        <v>2408_Muni_SouthSF\2050_TM151_PPA_RT_07_2408_Muni_SouthSF_00</v>
      </c>
    </row>
    <row r="169" spans="1:16" x14ac:dyDescent="0.25">
      <c r="A169" s="85" t="s">
        <v>597</v>
      </c>
      <c r="B169" s="88" t="s">
        <v>652</v>
      </c>
      <c r="C169" s="85" t="s">
        <v>646</v>
      </c>
      <c r="D169" s="85" t="s">
        <v>250</v>
      </c>
      <c r="E169" s="85" t="s">
        <v>596</v>
      </c>
      <c r="F169" s="23" t="str">
        <f>A169&amp;"_"&amp;D169&amp;"_"&amp;B169&amp;"_"&amp;C169&amp;"_"&amp;E169</f>
        <v>2050_TM151_PPA_RT_07_3100_SR_239_00</v>
      </c>
      <c r="G169" s="84">
        <f>_xlfn.NUMBERVALUE(LEFT(C169,4))</f>
        <v>3100</v>
      </c>
      <c r="H169" s="23" t="str">
        <f>G169&amp;"_"&amp;E169&amp;"_"&amp;D169</f>
        <v>3100_00_RT</v>
      </c>
      <c r="I169" s="23" t="str">
        <f>VLOOKUP(G169,'PPA IDs'!$A$2:$B$150,2,0)</f>
        <v>SR-239</v>
      </c>
      <c r="J169" s="23" t="str">
        <f>VLOOKUP($G169,'PPA IDs'!$A$2:$K$95,9,0)</f>
        <v>cc</v>
      </c>
      <c r="K169" s="23" t="str">
        <f>VLOOKUP($G169,'PPA IDs'!$A$2:$K$95,10,0)</f>
        <v>road</v>
      </c>
      <c r="L169" s="23" t="str">
        <f>VLOOKUP($G169,'PPA IDs'!$A$2:$K$95,11,0)</f>
        <v>road</v>
      </c>
      <c r="M169" s="23" t="str">
        <f>IF(D169="RT","RTFF",IF(D169="CG","CAG","BTTF"))</f>
        <v>RTFF</v>
      </c>
      <c r="N169" s="23" t="str">
        <f>A169&amp;"_"&amp;D169&amp;"_"&amp;B169</f>
        <v>2050_TM151_PPA_RT_07</v>
      </c>
      <c r="O169" s="23" t="str">
        <f>VLOOKUP($G169,'PPA IDs'!$A$2:$M$95,12,0)</f>
        <v>scenario-baseline</v>
      </c>
      <c r="P169" s="23" t="str">
        <f>C169&amp;"\"&amp;F169</f>
        <v>3100_SR_239\2050_TM151_PPA_RT_07_3100_SR_239_00</v>
      </c>
    </row>
    <row r="170" spans="1:16" x14ac:dyDescent="0.25">
      <c r="A170" s="85" t="s">
        <v>597</v>
      </c>
      <c r="B170" s="88" t="s">
        <v>652</v>
      </c>
      <c r="C170" s="85" t="s">
        <v>592</v>
      </c>
      <c r="D170" s="85" t="s">
        <v>250</v>
      </c>
      <c r="E170" s="85" t="s">
        <v>596</v>
      </c>
      <c r="F170" s="23" t="str">
        <f>A170&amp;"_"&amp;D170&amp;"_"&amp;B170&amp;"_"&amp;C170&amp;"_"&amp;E170</f>
        <v>2050_TM151_PPA_RT_07_3102_SR4_Op_00</v>
      </c>
      <c r="G170" s="84">
        <f>_xlfn.NUMBERVALUE(LEFT(C170,4))</f>
        <v>3102</v>
      </c>
      <c r="H170" s="23" t="str">
        <f>G170&amp;"_"&amp;E170&amp;"_"&amp;D170</f>
        <v>3102_00_RT</v>
      </c>
      <c r="I170" s="23" t="str">
        <f>VLOOKUP(G170,'PPA IDs'!$A$2:$B$150,2,0)</f>
        <v>SR-4 Operational Improvements</v>
      </c>
      <c r="J170" s="23" t="str">
        <f>VLOOKUP($G170,'PPA IDs'!$A$2:$K$95,9,0)</f>
        <v>cc</v>
      </c>
      <c r="K170" s="23" t="str">
        <f>VLOOKUP($G170,'PPA IDs'!$A$2:$K$95,10,0)</f>
        <v>road</v>
      </c>
      <c r="L170" s="23" t="str">
        <f>VLOOKUP($G170,'PPA IDs'!$A$2:$K$95,11,0)</f>
        <v>road</v>
      </c>
      <c r="M170" s="23" t="str">
        <f>IF(D170="RT","RTFF",IF(D170="CG","CAG","BTTF"))</f>
        <v>RTFF</v>
      </c>
      <c r="N170" s="23" t="str">
        <f>A170&amp;"_"&amp;D170&amp;"_"&amp;B170</f>
        <v>2050_TM151_PPA_RT_07</v>
      </c>
      <c r="O170" s="23" t="str">
        <f>VLOOKUP($G170,'PPA IDs'!$A$2:$M$95,12,0)</f>
        <v>scenario-baseline</v>
      </c>
      <c r="P170" s="23" t="str">
        <f>C170&amp;"\"&amp;F170</f>
        <v>3102_SR4_Op\2050_TM151_PPA_RT_07_3102_SR4_Op_00</v>
      </c>
    </row>
    <row r="171" spans="1:16" x14ac:dyDescent="0.25">
      <c r="A171" s="86" t="s">
        <v>597</v>
      </c>
      <c r="B171" s="89" t="s">
        <v>652</v>
      </c>
      <c r="C171" s="86" t="s">
        <v>591</v>
      </c>
      <c r="D171" s="86" t="s">
        <v>250</v>
      </c>
      <c r="E171" s="86" t="s">
        <v>596</v>
      </c>
      <c r="F171" s="90" t="str">
        <f>A171&amp;"_"&amp;D171&amp;"_"&amp;B171&amp;"_"&amp;C171&amp;"_"&amp;E171</f>
        <v>2050_TM151_PPA_RT_07_3103_SR4_Widen_00</v>
      </c>
      <c r="G171" s="91">
        <f>_xlfn.NUMBERVALUE(LEFT(C171,4))</f>
        <v>3103</v>
      </c>
      <c r="H171" s="90" t="str">
        <f>G171&amp;"_"&amp;E171&amp;"_"&amp;D171</f>
        <v>3103_00_RT</v>
      </c>
      <c r="I171" s="90" t="str">
        <f>VLOOKUP(G171,'PPA IDs'!$A$2:$B$150,2,0)</f>
        <v>SR-4 Widening (Brentwood to Discovery Bay)</v>
      </c>
      <c r="J171" s="90" t="str">
        <f>VLOOKUP($G171,'PPA IDs'!$A$2:$K$95,9,0)</f>
        <v>cc</v>
      </c>
      <c r="K171" s="90" t="str">
        <f>VLOOKUP($G171,'PPA IDs'!$A$2:$K$95,10,0)</f>
        <v>road</v>
      </c>
      <c r="L171" s="90" t="str">
        <f>VLOOKUP($G171,'PPA IDs'!$A$2:$K$95,11,0)</f>
        <v>road</v>
      </c>
      <c r="M171" s="90" t="str">
        <f>IF(D171="RT","RTFF",IF(D171="CG","CAG","BTTF"))</f>
        <v>RTFF</v>
      </c>
      <c r="N171" s="90" t="str">
        <f>A171&amp;"_"&amp;D171&amp;"_"&amp;B171</f>
        <v>2050_TM151_PPA_RT_07</v>
      </c>
      <c r="O171" s="90" t="str">
        <f>VLOOKUP($G171,'PPA IDs'!$A$2:$M$95,12,0)</f>
        <v>scenario-baseline</v>
      </c>
      <c r="P171" s="90" t="str">
        <f>C171&amp;"\"&amp;F171</f>
        <v>3103_SR4_Widen\2050_TM151_PPA_RT_07_3103_SR4_Widen_00</v>
      </c>
    </row>
    <row r="172" spans="1:16" x14ac:dyDescent="0.25">
      <c r="A172" s="85" t="s">
        <v>597</v>
      </c>
      <c r="B172" s="88" t="s">
        <v>652</v>
      </c>
      <c r="C172" s="85" t="s">
        <v>644</v>
      </c>
      <c r="D172" s="85" t="s">
        <v>249</v>
      </c>
      <c r="E172" s="85" t="s">
        <v>596</v>
      </c>
      <c r="F172" s="23" t="str">
        <f t="shared" ref="F172" si="89">A172&amp;"_"&amp;D172&amp;"_"&amp;B172&amp;"_"&amp;C172&amp;"_"&amp;E172</f>
        <v>2050_TM151_PPA_CG_07_2100_SanPablo_BRT_00</v>
      </c>
      <c r="G172" s="84">
        <f t="shared" ref="G172" si="90">_xlfn.NUMBERVALUE(LEFT(C172,4))</f>
        <v>2100</v>
      </c>
      <c r="H172" s="23" t="str">
        <f t="shared" ref="H172" si="91">G172&amp;"_"&amp;E172&amp;"_"&amp;D172</f>
        <v>2100_00_CG</v>
      </c>
      <c r="I172" s="23" t="str">
        <f>VLOOKUP(G172,'PPA IDs'!$A$2:$B$150,2,0)</f>
        <v>San Pablo BRT</v>
      </c>
      <c r="J172" s="23" t="str">
        <f>VLOOKUP($G172,'PPA IDs'!$A$2:$K$95,9,0)</f>
        <v>various</v>
      </c>
      <c r="K172" s="23" t="str">
        <f>VLOOKUP($G172,'PPA IDs'!$A$2:$K$95,10,0)</f>
        <v>transit</v>
      </c>
      <c r="L172" s="23" t="str">
        <f>VLOOKUP($G172,'PPA IDs'!$A$2:$K$95,11,0)</f>
        <v>loc</v>
      </c>
      <c r="M172" s="23" t="str">
        <f t="shared" ref="M172" si="92">IF(D172="RT","RTFF",IF(D172="CG","CAG","BTTF"))</f>
        <v>CAG</v>
      </c>
      <c r="N172" s="23" t="str">
        <f t="shared" ref="N172" si="93">A172&amp;"_"&amp;D172&amp;"_"&amp;B172</f>
        <v>2050_TM151_PPA_CG_07</v>
      </c>
      <c r="O172" s="23" t="str">
        <f>VLOOKUP($G172,'PPA IDs'!$A$2:$M$95,12,0)</f>
        <v>scenario-baseline</v>
      </c>
      <c r="P172" s="23" t="str">
        <f t="shared" ref="P172" si="94">C172&amp;"\"&amp;F172</f>
        <v>2100_SanPablo_BRT\2050_TM151_PPA_CG_07_2100_SanPablo_BRT_00</v>
      </c>
    </row>
    <row r="173" spans="1:16" x14ac:dyDescent="0.25">
      <c r="A173" s="85" t="s">
        <v>597</v>
      </c>
      <c r="B173" s="88" t="s">
        <v>652</v>
      </c>
      <c r="C173" s="85" t="s">
        <v>628</v>
      </c>
      <c r="D173" s="85" t="s">
        <v>249</v>
      </c>
      <c r="E173" s="85" t="s">
        <v>596</v>
      </c>
      <c r="F173" s="23" t="str">
        <f t="shared" ref="F173:F187" si="95">A173&amp;"_"&amp;D173&amp;"_"&amp;B173&amp;"_"&amp;C173&amp;"_"&amp;E173</f>
        <v>2050_TM151_PPA_CG_07_2101_Geary_BRT_Phase2_00</v>
      </c>
      <c r="G173" s="84">
        <f t="shared" ref="G173:G187" si="96">_xlfn.NUMBERVALUE(LEFT(C173,4))</f>
        <v>2101</v>
      </c>
      <c r="H173" s="23" t="str">
        <f t="shared" ref="H173:H187" si="97">G173&amp;"_"&amp;E173&amp;"_"&amp;D173</f>
        <v>2101_00_CG</v>
      </c>
      <c r="I173" s="23" t="str">
        <f>VLOOKUP(G173,'PPA IDs'!$A$2:$B$150,2,0)</f>
        <v>Geary BRT (Phase 2)</v>
      </c>
      <c r="J173" s="23" t="str">
        <f>VLOOKUP($G173,'PPA IDs'!$A$2:$K$95,9,0)</f>
        <v>sf</v>
      </c>
      <c r="K173" s="23" t="str">
        <f>VLOOKUP($G173,'PPA IDs'!$A$2:$K$95,10,0)</f>
        <v>transit</v>
      </c>
      <c r="L173" s="23" t="str">
        <f>VLOOKUP($G173,'PPA IDs'!$A$2:$K$95,11,0)</f>
        <v>loc</v>
      </c>
      <c r="M173" s="23" t="str">
        <f t="shared" ref="M173:M187" si="98">IF(D173="RT","RTFF",IF(D173="CG","CAG","BTTF"))</f>
        <v>CAG</v>
      </c>
      <c r="N173" s="23" t="str">
        <f t="shared" ref="N173:N187" si="99">A173&amp;"_"&amp;D173&amp;"_"&amp;B173</f>
        <v>2050_TM151_PPA_CG_07</v>
      </c>
      <c r="O173" s="23" t="str">
        <f>VLOOKUP($G173,'PPA IDs'!$A$2:$M$95,12,0)</f>
        <v>scenario-baseline</v>
      </c>
      <c r="P173" s="23" t="str">
        <f t="shared" ref="P173:P187" si="100">C173&amp;"\"&amp;F173</f>
        <v>2101_Geary_BRT_Phase2\2050_TM151_PPA_CG_07_2101_Geary_BRT_Phase2_00</v>
      </c>
    </row>
    <row r="174" spans="1:16" x14ac:dyDescent="0.25">
      <c r="A174" s="85" t="s">
        <v>597</v>
      </c>
      <c r="B174" s="88" t="s">
        <v>652</v>
      </c>
      <c r="C174" s="85" t="s">
        <v>647</v>
      </c>
      <c r="D174" s="85" t="s">
        <v>249</v>
      </c>
      <c r="E174" s="85" t="s">
        <v>596</v>
      </c>
      <c r="F174" s="23" t="str">
        <f t="shared" si="95"/>
        <v>2050_TM151_PPA_CG_07_2300_CaltrainDTX_00</v>
      </c>
      <c r="G174" s="84">
        <f t="shared" si="96"/>
        <v>2300</v>
      </c>
      <c r="H174" s="23" t="str">
        <f t="shared" si="97"/>
        <v>2300_00_CG</v>
      </c>
      <c r="I174" s="23" t="str">
        <f>VLOOKUP(G174,'PPA IDs'!$A$2:$B$150,2,0)</f>
        <v>Caltrain Downtown Extension</v>
      </c>
      <c r="J174" s="23" t="str">
        <f>VLOOKUP($G174,'PPA IDs'!$A$2:$K$95,9,0)</f>
        <v>sf</v>
      </c>
      <c r="K174" s="23" t="str">
        <f>VLOOKUP($G174,'PPA IDs'!$A$2:$K$95,10,0)</f>
        <v>transit</v>
      </c>
      <c r="L174" s="23" t="str">
        <f>VLOOKUP($G174,'PPA IDs'!$A$2:$K$95,11,0)</f>
        <v>com</v>
      </c>
      <c r="M174" s="23" t="str">
        <f t="shared" si="98"/>
        <v>CAG</v>
      </c>
      <c r="N174" s="23" t="str">
        <f t="shared" si="99"/>
        <v>2050_TM151_PPA_CG_07</v>
      </c>
      <c r="O174" s="23" t="str">
        <f>VLOOKUP($G174,'PPA IDs'!$A$2:$M$95,12,0)</f>
        <v>scenario-baseline</v>
      </c>
      <c r="P174" s="23" t="str">
        <f t="shared" si="100"/>
        <v>2300_CaltrainDTX\2050_TM151_PPA_CG_07_2300_CaltrainDTX_00</v>
      </c>
    </row>
    <row r="175" spans="1:16" x14ac:dyDescent="0.25">
      <c r="A175" s="85" t="s">
        <v>597</v>
      </c>
      <c r="B175" s="88" t="s">
        <v>652</v>
      </c>
      <c r="C175" s="85" t="s">
        <v>562</v>
      </c>
      <c r="D175" s="85" t="s">
        <v>249</v>
      </c>
      <c r="E175" s="85" t="s">
        <v>596</v>
      </c>
      <c r="F175" s="23" t="str">
        <f t="shared" si="95"/>
        <v>2050_TM151_PPA_CG_07_2301_Caltrain_10tph_00</v>
      </c>
      <c r="G175" s="84">
        <f t="shared" si="96"/>
        <v>2301</v>
      </c>
      <c r="H175" s="23" t="str">
        <f t="shared" si="97"/>
        <v>2301_00_CG</v>
      </c>
      <c r="I175" s="23" t="str">
        <f>VLOOKUP(G175,'PPA IDs'!$A$2:$B$150,2,0)</f>
        <v>Caltrain PCBB 10tphpd</v>
      </c>
      <c r="J175" s="23" t="str">
        <f>VLOOKUP($G175,'PPA IDs'!$A$2:$K$95,9,0)</f>
        <v>various</v>
      </c>
      <c r="K175" s="23" t="str">
        <f>VLOOKUP($G175,'PPA IDs'!$A$2:$K$95,10,0)</f>
        <v>transit</v>
      </c>
      <c r="L175" s="23" t="str">
        <f>VLOOKUP($G175,'PPA IDs'!$A$2:$K$95,11,0)</f>
        <v>com</v>
      </c>
      <c r="M175" s="23" t="str">
        <f t="shared" si="98"/>
        <v>CAG</v>
      </c>
      <c r="N175" s="23" t="str">
        <f t="shared" si="99"/>
        <v>2050_TM151_PPA_CG_07</v>
      </c>
      <c r="O175" s="23" t="str">
        <f>VLOOKUP($G175,'PPA IDs'!$A$2:$M$95,12,0)</f>
        <v>scenario-baseline</v>
      </c>
      <c r="P175" s="23" t="str">
        <f t="shared" si="100"/>
        <v>2301_Caltrain_10tph\2050_TM151_PPA_CG_07_2301_Caltrain_10tph_00</v>
      </c>
    </row>
    <row r="176" spans="1:16" x14ac:dyDescent="0.25">
      <c r="A176" s="85" t="s">
        <v>597</v>
      </c>
      <c r="B176" s="88" t="s">
        <v>652</v>
      </c>
      <c r="C176" s="85" t="s">
        <v>542</v>
      </c>
      <c r="D176" s="85" t="s">
        <v>249</v>
      </c>
      <c r="E176" s="85" t="s">
        <v>596</v>
      </c>
      <c r="F176" s="23" t="str">
        <f t="shared" si="95"/>
        <v>2050_TM151_PPA_CG_07_2302_Caltrain_12tph_00</v>
      </c>
      <c r="G176" s="84">
        <f t="shared" si="96"/>
        <v>2302</v>
      </c>
      <c r="H176" s="23" t="str">
        <f t="shared" si="97"/>
        <v>2302_00_CG</v>
      </c>
      <c r="I176" s="23" t="str">
        <f>VLOOKUP(G176,'PPA IDs'!$A$2:$B$150,2,0)</f>
        <v>Caltrain PCBB 12tphpd</v>
      </c>
      <c r="J176" s="23" t="str">
        <f>VLOOKUP($G176,'PPA IDs'!$A$2:$K$95,9,0)</f>
        <v>various</v>
      </c>
      <c r="K176" s="23" t="str">
        <f>VLOOKUP($G176,'PPA IDs'!$A$2:$K$95,10,0)</f>
        <v>transit</v>
      </c>
      <c r="L176" s="23" t="str">
        <f>VLOOKUP($G176,'PPA IDs'!$A$2:$K$95,11,0)</f>
        <v>com</v>
      </c>
      <c r="M176" s="23" t="str">
        <f t="shared" si="98"/>
        <v>CAG</v>
      </c>
      <c r="N176" s="23" t="str">
        <f t="shared" si="99"/>
        <v>2050_TM151_PPA_CG_07</v>
      </c>
      <c r="O176" s="23" t="str">
        <f>VLOOKUP($G176,'PPA IDs'!$A$2:$M$95,12,0)</f>
        <v>scenario-baseline</v>
      </c>
      <c r="P176" s="23" t="str">
        <f t="shared" si="100"/>
        <v>2302_Caltrain_12tph\2050_TM151_PPA_CG_07_2302_Caltrain_12tph_00</v>
      </c>
    </row>
    <row r="177" spans="1:16" x14ac:dyDescent="0.25">
      <c r="A177" s="85" t="s">
        <v>597</v>
      </c>
      <c r="B177" s="88" t="s">
        <v>652</v>
      </c>
      <c r="C177" s="85" t="s">
        <v>541</v>
      </c>
      <c r="D177" s="85" t="s">
        <v>249</v>
      </c>
      <c r="E177" s="85" t="s">
        <v>596</v>
      </c>
      <c r="F177" s="23" t="str">
        <f t="shared" si="95"/>
        <v>2050_TM151_PPA_CG_07_2303_Caltrain_16tph_00</v>
      </c>
      <c r="G177" s="84">
        <f t="shared" si="96"/>
        <v>2303</v>
      </c>
      <c r="H177" s="23" t="str">
        <f t="shared" si="97"/>
        <v>2303_00_CG</v>
      </c>
      <c r="I177" s="23" t="str">
        <f>VLOOKUP(G177,'PPA IDs'!$A$2:$B$150,2,0)</f>
        <v>Caltrain PCBB 16tphpd</v>
      </c>
      <c r="J177" s="23" t="str">
        <f>VLOOKUP($G177,'PPA IDs'!$A$2:$K$95,9,0)</f>
        <v>various</v>
      </c>
      <c r="K177" s="23" t="str">
        <f>VLOOKUP($G177,'PPA IDs'!$A$2:$K$95,10,0)</f>
        <v>transit</v>
      </c>
      <c r="L177" s="23" t="str">
        <f>VLOOKUP($G177,'PPA IDs'!$A$2:$K$95,11,0)</f>
        <v>com</v>
      </c>
      <c r="M177" s="23" t="str">
        <f t="shared" si="98"/>
        <v>CAG</v>
      </c>
      <c r="N177" s="23" t="str">
        <f t="shared" si="99"/>
        <v>2050_TM151_PPA_CG_07</v>
      </c>
      <c r="O177" s="23" t="str">
        <f>VLOOKUP($G177,'PPA IDs'!$A$2:$M$95,12,0)</f>
        <v>scenario-baseline</v>
      </c>
      <c r="P177" s="23" t="str">
        <f t="shared" si="100"/>
        <v>2303_Caltrain_16tph\2050_TM151_PPA_CG_07_2303_Caltrain_16tph_00</v>
      </c>
    </row>
    <row r="178" spans="1:16" x14ac:dyDescent="0.25">
      <c r="A178" s="85" t="s">
        <v>597</v>
      </c>
      <c r="B178" s="88" t="s">
        <v>652</v>
      </c>
      <c r="C178" s="85" t="s">
        <v>635</v>
      </c>
      <c r="D178" s="85" t="s">
        <v>249</v>
      </c>
      <c r="E178" s="85" t="s">
        <v>596</v>
      </c>
      <c r="F178" s="23" t="str">
        <f t="shared" si="95"/>
        <v>2050_TM151_PPA_CG_07_2201_BART_CoreCap_00</v>
      </c>
      <c r="G178" s="84">
        <f t="shared" si="96"/>
        <v>2201</v>
      </c>
      <c r="H178" s="23" t="str">
        <f t="shared" si="97"/>
        <v>2201_00_CG</v>
      </c>
      <c r="I178" s="23" t="str">
        <f>VLOOKUP(G178,'PPA IDs'!$A$2:$B$150,2,0)</f>
        <v>BART Core Capacity</v>
      </c>
      <c r="J178" s="23" t="str">
        <f>VLOOKUP($G178,'PPA IDs'!$A$2:$K$95,9,0)</f>
        <v>various</v>
      </c>
      <c r="K178" s="23" t="str">
        <f>VLOOKUP($G178,'PPA IDs'!$A$2:$K$95,10,0)</f>
        <v>transit</v>
      </c>
      <c r="L178" s="23" t="str">
        <f>VLOOKUP($G178,'PPA IDs'!$A$2:$K$95,11,0)</f>
        <v>hvy</v>
      </c>
      <c r="M178" s="23" t="str">
        <f t="shared" si="98"/>
        <v>CAG</v>
      </c>
      <c r="N178" s="23" t="str">
        <f t="shared" si="99"/>
        <v>2050_TM151_PPA_CG_07</v>
      </c>
      <c r="O178" s="23" t="str">
        <f>VLOOKUP($G178,'PPA IDs'!$A$2:$M$95,12,0)</f>
        <v>scenario-baseline</v>
      </c>
      <c r="P178" s="23" t="str">
        <f t="shared" si="100"/>
        <v>2201_BART_CoreCap\2050_TM151_PPA_CG_07_2201_BART_CoreCap_00</v>
      </c>
    </row>
    <row r="179" spans="1:16" x14ac:dyDescent="0.25">
      <c r="A179" s="85" t="s">
        <v>597</v>
      </c>
      <c r="B179" s="88" t="s">
        <v>652</v>
      </c>
      <c r="C179" s="85" t="s">
        <v>593</v>
      </c>
      <c r="D179" s="85" t="s">
        <v>249</v>
      </c>
      <c r="E179" s="85" t="s">
        <v>596</v>
      </c>
      <c r="F179" s="23" t="str">
        <f t="shared" si="95"/>
        <v>2050_TM151_PPA_CG_07_2202_BART_DMU_Brentwood_00</v>
      </c>
      <c r="G179" s="84">
        <f t="shared" si="96"/>
        <v>2202</v>
      </c>
      <c r="H179" s="23" t="str">
        <f t="shared" si="97"/>
        <v>2202_00_CG</v>
      </c>
      <c r="I179" s="23" t="str">
        <f>VLOOKUP(G179,'PPA IDs'!$A$2:$B$150,2,0)</f>
        <v>BART DMU to Brentwood</v>
      </c>
      <c r="J179" s="23" t="str">
        <f>VLOOKUP($G179,'PPA IDs'!$A$2:$K$95,9,0)</f>
        <v>cc</v>
      </c>
      <c r="K179" s="23" t="str">
        <f>VLOOKUP($G179,'PPA IDs'!$A$2:$K$95,10,0)</f>
        <v>transit</v>
      </c>
      <c r="L179" s="23" t="str">
        <f>VLOOKUP($G179,'PPA IDs'!$A$2:$K$95,11,0)</f>
        <v>hvy</v>
      </c>
      <c r="M179" s="23" t="str">
        <f t="shared" si="98"/>
        <v>CAG</v>
      </c>
      <c r="N179" s="23" t="str">
        <f t="shared" si="99"/>
        <v>2050_TM151_PPA_CG_07</v>
      </c>
      <c r="O179" s="23" t="str">
        <f>VLOOKUP($G179,'PPA IDs'!$A$2:$M$95,12,0)</f>
        <v>scenario-baseline</v>
      </c>
      <c r="P179" s="23" t="str">
        <f t="shared" si="100"/>
        <v>2202_BART_DMU_Brentwood\2050_TM151_PPA_CG_07_2202_BART_DMU_Brentwood_00</v>
      </c>
    </row>
    <row r="180" spans="1:16" x14ac:dyDescent="0.25">
      <c r="A180" s="85" t="s">
        <v>597</v>
      </c>
      <c r="B180" s="88" t="s">
        <v>652</v>
      </c>
      <c r="C180" s="87" t="s">
        <v>585</v>
      </c>
      <c r="D180" s="85" t="s">
        <v>249</v>
      </c>
      <c r="E180" s="85" t="s">
        <v>596</v>
      </c>
      <c r="F180" s="23" t="str">
        <f t="shared" si="95"/>
        <v>2050_TM151_PPA_CG_07_2205_BARTtoSV_Phase2_00</v>
      </c>
      <c r="G180" s="84">
        <f t="shared" si="96"/>
        <v>2205</v>
      </c>
      <c r="H180" s="23" t="str">
        <f t="shared" si="97"/>
        <v>2205_00_CG</v>
      </c>
      <c r="I180" s="23" t="str">
        <f>VLOOKUP(G180,'PPA IDs'!$A$2:$B$150,2,0)</f>
        <v>BART to Silicon Valley (Phase 2)</v>
      </c>
      <c r="J180" s="23" t="str">
        <f>VLOOKUP($G180,'PPA IDs'!$A$2:$K$95,9,0)</f>
        <v>scl</v>
      </c>
      <c r="K180" s="23" t="str">
        <f>VLOOKUP($G180,'PPA IDs'!$A$2:$K$95,10,0)</f>
        <v>transit</v>
      </c>
      <c r="L180" s="23" t="str">
        <f>VLOOKUP($G180,'PPA IDs'!$A$2:$K$95,11,0)</f>
        <v>hvy</v>
      </c>
      <c r="M180" s="23" t="str">
        <f t="shared" si="98"/>
        <v>CAG</v>
      </c>
      <c r="N180" s="23" t="str">
        <f t="shared" si="99"/>
        <v>2050_TM151_PPA_CG_07</v>
      </c>
      <c r="O180" s="23" t="str">
        <f>VLOOKUP($G180,'PPA IDs'!$A$2:$M$95,12,0)</f>
        <v>scenario-baseline</v>
      </c>
      <c r="P180" s="23" t="str">
        <f t="shared" si="100"/>
        <v>2205_BARTtoSV_Phase2\2050_TM151_PPA_CG_07_2205_BARTtoSV_Phase2_00</v>
      </c>
    </row>
    <row r="181" spans="1:16" x14ac:dyDescent="0.25">
      <c r="A181" s="85" t="s">
        <v>597</v>
      </c>
      <c r="B181" s="88" t="s">
        <v>652</v>
      </c>
      <c r="C181" s="85" t="s">
        <v>659</v>
      </c>
      <c r="D181" s="85" t="s">
        <v>249</v>
      </c>
      <c r="E181" s="85" t="s">
        <v>596</v>
      </c>
      <c r="F181" s="23" t="str">
        <f t="shared" si="95"/>
        <v>2050_TM151_PPA_CG_07_2400_DowntownSJ_Subway_00</v>
      </c>
      <c r="G181" s="84">
        <f t="shared" si="96"/>
        <v>2400</v>
      </c>
      <c r="H181" s="23" t="str">
        <f t="shared" si="97"/>
        <v>2400_00_CG</v>
      </c>
      <c r="I181" s="23" t="str">
        <f>VLOOKUP(G181,'PPA IDs'!$A$2:$B$150,2,0)</f>
        <v>Downtown San Jose LRT Subway</v>
      </c>
      <c r="J181" s="23" t="str">
        <f>VLOOKUP($G181,'PPA IDs'!$A$2:$K$95,9,0)</f>
        <v>scl</v>
      </c>
      <c r="K181" s="23" t="str">
        <f>VLOOKUP($G181,'PPA IDs'!$A$2:$K$95,10,0)</f>
        <v>transit</v>
      </c>
      <c r="L181" s="23" t="str">
        <f>VLOOKUP($G181,'PPA IDs'!$A$2:$K$95,11,0)</f>
        <v>lrf</v>
      </c>
      <c r="M181" s="23" t="str">
        <f t="shared" si="98"/>
        <v>CAG</v>
      </c>
      <c r="N181" s="23" t="str">
        <f t="shared" si="99"/>
        <v>2050_TM151_PPA_CG_07</v>
      </c>
      <c r="O181" s="23" t="str">
        <f>VLOOKUP($G181,'PPA IDs'!$A$2:$M$95,12,0)</f>
        <v>scenario-baseline</v>
      </c>
      <c r="P181" s="23" t="str">
        <f t="shared" si="100"/>
        <v>2400_DowntownSJ_Subway\2050_TM151_PPA_CG_07_2400_DowntownSJ_Subway_00</v>
      </c>
    </row>
    <row r="182" spans="1:16" x14ac:dyDescent="0.25">
      <c r="A182" s="85" t="s">
        <v>597</v>
      </c>
      <c r="B182" s="88" t="s">
        <v>652</v>
      </c>
      <c r="C182" s="85" t="s">
        <v>660</v>
      </c>
      <c r="D182" s="85" t="s">
        <v>249</v>
      </c>
      <c r="E182" s="85" t="s">
        <v>596</v>
      </c>
      <c r="F182" s="23" t="str">
        <f t="shared" si="95"/>
        <v>2050_TM151_PPA_CG_07_2401_NorthSJ_Subway_00</v>
      </c>
      <c r="G182" s="84">
        <f t="shared" si="96"/>
        <v>2401</v>
      </c>
      <c r="H182" s="23" t="str">
        <f t="shared" si="97"/>
        <v>2401_00_CG</v>
      </c>
      <c r="I182" s="23" t="str">
        <f>VLOOKUP(G182,'PPA IDs'!$A$2:$B$150,2,0)</f>
        <v>North San Jose LRT Subway</v>
      </c>
      <c r="J182" s="23" t="str">
        <f>VLOOKUP($G182,'PPA IDs'!$A$2:$K$95,9,0)</f>
        <v>scl</v>
      </c>
      <c r="K182" s="23" t="str">
        <f>VLOOKUP($G182,'PPA IDs'!$A$2:$K$95,10,0)</f>
        <v>transit</v>
      </c>
      <c r="L182" s="23" t="str">
        <f>VLOOKUP($G182,'PPA IDs'!$A$2:$K$95,11,0)</f>
        <v>lrf</v>
      </c>
      <c r="M182" s="23" t="str">
        <f t="shared" si="98"/>
        <v>CAG</v>
      </c>
      <c r="N182" s="23" t="str">
        <f t="shared" si="99"/>
        <v>2050_TM151_PPA_CG_07</v>
      </c>
      <c r="O182" s="23" t="str">
        <f>VLOOKUP($G182,'PPA IDs'!$A$2:$M$95,12,0)</f>
        <v>scenario-baseline</v>
      </c>
      <c r="P182" s="23" t="str">
        <f t="shared" si="100"/>
        <v>2401_NorthSJ_Subway\2050_TM151_PPA_CG_07_2401_NorthSJ_Subway_00</v>
      </c>
    </row>
    <row r="183" spans="1:16" x14ac:dyDescent="0.25">
      <c r="A183" s="85" t="s">
        <v>597</v>
      </c>
      <c r="B183" s="88" t="s">
        <v>652</v>
      </c>
      <c r="C183" s="85" t="s">
        <v>630</v>
      </c>
      <c r="D183" s="85" t="s">
        <v>249</v>
      </c>
      <c r="E183" s="85" t="s">
        <v>596</v>
      </c>
      <c r="F183" s="23" t="str">
        <f t="shared" si="95"/>
        <v>2050_TM151_PPA_CG_07_2402_SJC_People_Mover_00</v>
      </c>
      <c r="G183" s="84">
        <f t="shared" si="96"/>
        <v>2402</v>
      </c>
      <c r="H183" s="23" t="str">
        <f t="shared" si="97"/>
        <v>2402_00_CG</v>
      </c>
      <c r="I183" s="23" t="str">
        <f>VLOOKUP(G183,'PPA IDs'!$A$2:$B$150,2,0)</f>
        <v>San Jose Airport People Mover</v>
      </c>
      <c r="J183" s="23" t="str">
        <f>VLOOKUP($G183,'PPA IDs'!$A$2:$K$95,9,0)</f>
        <v>scl</v>
      </c>
      <c r="K183" s="23" t="str">
        <f>VLOOKUP($G183,'PPA IDs'!$A$2:$K$95,10,0)</f>
        <v>transit</v>
      </c>
      <c r="L183" s="23" t="str">
        <f>VLOOKUP($G183,'PPA IDs'!$A$2:$K$95,11,0)</f>
        <v>lrf</v>
      </c>
      <c r="M183" s="23" t="str">
        <f t="shared" si="98"/>
        <v>CAG</v>
      </c>
      <c r="N183" s="23" t="str">
        <f t="shared" si="99"/>
        <v>2050_TM151_PPA_CG_07</v>
      </c>
      <c r="O183" s="23" t="str">
        <f>VLOOKUP($G183,'PPA IDs'!$A$2:$M$95,12,0)</f>
        <v>scenario-baseline</v>
      </c>
      <c r="P183" s="23" t="str">
        <f t="shared" si="100"/>
        <v>2402_SJC_People_Mover\2050_TM151_PPA_CG_07_2402_SJC_People_Mover_00</v>
      </c>
    </row>
    <row r="184" spans="1:16" x14ac:dyDescent="0.25">
      <c r="A184" s="85" t="s">
        <v>597</v>
      </c>
      <c r="B184" s="88" t="s">
        <v>652</v>
      </c>
      <c r="C184" s="85" t="s">
        <v>631</v>
      </c>
      <c r="D184" s="85" t="s">
        <v>249</v>
      </c>
      <c r="E184" s="85" t="s">
        <v>596</v>
      </c>
      <c r="F184" s="23" t="str">
        <f t="shared" si="95"/>
        <v>2050_TM151_PPA_CG_07_2403_Vasona_LRT_Phase2_00</v>
      </c>
      <c r="G184" s="84">
        <f t="shared" si="96"/>
        <v>2403</v>
      </c>
      <c r="H184" s="23" t="str">
        <f t="shared" si="97"/>
        <v>2403_00_CG</v>
      </c>
      <c r="I184" s="23" t="str">
        <f>VLOOKUP(G184,'PPA IDs'!$A$2:$B$150,2,0)</f>
        <v>Vasona LRT (Phase 2)</v>
      </c>
      <c r="J184" s="23" t="str">
        <f>VLOOKUP($G184,'PPA IDs'!$A$2:$K$95,9,0)</f>
        <v>scl</v>
      </c>
      <c r="K184" s="23" t="str">
        <f>VLOOKUP($G184,'PPA IDs'!$A$2:$K$95,10,0)</f>
        <v>transit</v>
      </c>
      <c r="L184" s="23" t="str">
        <f>VLOOKUP($G184,'PPA IDs'!$A$2:$K$95,11,0)</f>
        <v>lrf</v>
      </c>
      <c r="M184" s="23" t="str">
        <f t="shared" si="98"/>
        <v>CAG</v>
      </c>
      <c r="N184" s="23" t="str">
        <f t="shared" si="99"/>
        <v>2050_TM151_PPA_CG_07</v>
      </c>
      <c r="O184" s="23" t="str">
        <f>VLOOKUP($G184,'PPA IDs'!$A$2:$M$95,12,0)</f>
        <v>scenario-baseline</v>
      </c>
      <c r="P184" s="23" t="str">
        <f t="shared" si="100"/>
        <v>2403_Vasona_LRT_Phase2\2050_TM151_PPA_CG_07_2403_Vasona_LRT_Phase2_00</v>
      </c>
    </row>
    <row r="185" spans="1:16" x14ac:dyDescent="0.25">
      <c r="A185" s="85" t="s">
        <v>597</v>
      </c>
      <c r="B185" s="88" t="s">
        <v>652</v>
      </c>
      <c r="C185" s="85" t="s">
        <v>646</v>
      </c>
      <c r="D185" s="85" t="s">
        <v>249</v>
      </c>
      <c r="E185" s="85" t="s">
        <v>596</v>
      </c>
      <c r="F185" s="23" t="str">
        <f t="shared" si="95"/>
        <v>2050_TM151_PPA_CG_07_3100_SR_239_00</v>
      </c>
      <c r="G185" s="84">
        <f t="shared" si="96"/>
        <v>3100</v>
      </c>
      <c r="H185" s="23" t="str">
        <f t="shared" si="97"/>
        <v>3100_00_CG</v>
      </c>
      <c r="I185" s="23" t="str">
        <f>VLOOKUP(G185,'PPA IDs'!$A$2:$B$150,2,0)</f>
        <v>SR-239</v>
      </c>
      <c r="J185" s="23" t="str">
        <f>VLOOKUP($G185,'PPA IDs'!$A$2:$K$95,9,0)</f>
        <v>cc</v>
      </c>
      <c r="K185" s="23" t="str">
        <f>VLOOKUP($G185,'PPA IDs'!$A$2:$K$95,10,0)</f>
        <v>road</v>
      </c>
      <c r="L185" s="23" t="str">
        <f>VLOOKUP($G185,'PPA IDs'!$A$2:$K$95,11,0)</f>
        <v>road</v>
      </c>
      <c r="M185" s="23" t="str">
        <f t="shared" si="98"/>
        <v>CAG</v>
      </c>
      <c r="N185" s="23" t="str">
        <f t="shared" si="99"/>
        <v>2050_TM151_PPA_CG_07</v>
      </c>
      <c r="O185" s="23" t="str">
        <f>VLOOKUP($G185,'PPA IDs'!$A$2:$M$95,12,0)</f>
        <v>scenario-baseline</v>
      </c>
      <c r="P185" s="23" t="str">
        <f t="shared" si="100"/>
        <v>3100_SR_239\2050_TM151_PPA_CG_07_3100_SR_239_00</v>
      </c>
    </row>
    <row r="186" spans="1:16" x14ac:dyDescent="0.25">
      <c r="A186" s="85" t="s">
        <v>597</v>
      </c>
      <c r="B186" s="88" t="s">
        <v>652</v>
      </c>
      <c r="C186" s="85" t="s">
        <v>592</v>
      </c>
      <c r="D186" s="85" t="s">
        <v>249</v>
      </c>
      <c r="E186" s="85" t="s">
        <v>596</v>
      </c>
      <c r="F186" s="23" t="str">
        <f t="shared" si="95"/>
        <v>2050_TM151_PPA_CG_07_3102_SR4_Op_00</v>
      </c>
      <c r="G186" s="84">
        <f t="shared" si="96"/>
        <v>3102</v>
      </c>
      <c r="H186" s="23" t="str">
        <f t="shared" si="97"/>
        <v>3102_00_CG</v>
      </c>
      <c r="I186" s="23" t="str">
        <f>VLOOKUP(G186,'PPA IDs'!$A$2:$B$150,2,0)</f>
        <v>SR-4 Operational Improvements</v>
      </c>
      <c r="J186" s="23" t="str">
        <f>VLOOKUP($G186,'PPA IDs'!$A$2:$K$95,9,0)</f>
        <v>cc</v>
      </c>
      <c r="K186" s="23" t="str">
        <f>VLOOKUP($G186,'PPA IDs'!$A$2:$K$95,10,0)</f>
        <v>road</v>
      </c>
      <c r="L186" s="23" t="str">
        <f>VLOOKUP($G186,'PPA IDs'!$A$2:$K$95,11,0)</f>
        <v>road</v>
      </c>
      <c r="M186" s="23" t="str">
        <f t="shared" si="98"/>
        <v>CAG</v>
      </c>
      <c r="N186" s="23" t="str">
        <f t="shared" si="99"/>
        <v>2050_TM151_PPA_CG_07</v>
      </c>
      <c r="O186" s="23" t="str">
        <f>VLOOKUP($G186,'PPA IDs'!$A$2:$M$95,12,0)</f>
        <v>scenario-baseline</v>
      </c>
      <c r="P186" s="23" t="str">
        <f t="shared" si="100"/>
        <v>3102_SR4_Op\2050_TM151_PPA_CG_07_3102_SR4_Op_00</v>
      </c>
    </row>
    <row r="187" spans="1:16" x14ac:dyDescent="0.25">
      <c r="A187" s="86" t="s">
        <v>597</v>
      </c>
      <c r="B187" s="89" t="s">
        <v>652</v>
      </c>
      <c r="C187" s="86" t="s">
        <v>591</v>
      </c>
      <c r="D187" s="85" t="s">
        <v>249</v>
      </c>
      <c r="E187" s="86" t="s">
        <v>596</v>
      </c>
      <c r="F187" s="90" t="str">
        <f t="shared" si="95"/>
        <v>2050_TM151_PPA_CG_07_3103_SR4_Widen_00</v>
      </c>
      <c r="G187" s="91">
        <f t="shared" si="96"/>
        <v>3103</v>
      </c>
      <c r="H187" s="90" t="str">
        <f t="shared" si="97"/>
        <v>3103_00_CG</v>
      </c>
      <c r="I187" s="90" t="str">
        <f>VLOOKUP(G187,'PPA IDs'!$A$2:$B$150,2,0)</f>
        <v>SR-4 Widening (Brentwood to Discovery Bay)</v>
      </c>
      <c r="J187" s="90" t="str">
        <f>VLOOKUP($G187,'PPA IDs'!$A$2:$K$95,9,0)</f>
        <v>cc</v>
      </c>
      <c r="K187" s="90" t="str">
        <f>VLOOKUP($G187,'PPA IDs'!$A$2:$K$95,10,0)</f>
        <v>road</v>
      </c>
      <c r="L187" s="90" t="str">
        <f>VLOOKUP($G187,'PPA IDs'!$A$2:$K$95,11,0)</f>
        <v>road</v>
      </c>
      <c r="M187" s="90" t="str">
        <f t="shared" si="98"/>
        <v>CAG</v>
      </c>
      <c r="N187" s="90" t="str">
        <f t="shared" si="99"/>
        <v>2050_TM151_PPA_CG_07</v>
      </c>
      <c r="O187" s="90" t="str">
        <f>VLOOKUP($G187,'PPA IDs'!$A$2:$M$95,12,0)</f>
        <v>scenario-baseline</v>
      </c>
      <c r="P187" s="90" t="str">
        <f t="shared" si="100"/>
        <v>3103_SR4_Widen\2050_TM151_PPA_CG_07_3103_SR4_Widen_00</v>
      </c>
    </row>
  </sheetData>
  <autoFilter ref="A1:P144"/>
  <sortState ref="A147:P163">
    <sortCondition ref="C147:C163"/>
  </sortState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6"/>
  <sheetViews>
    <sheetView workbookViewId="0">
      <pane xSplit="4" ySplit="1" topLeftCell="E31" activePane="bottomRight" state="frozen"/>
      <selection pane="topRight"/>
      <selection pane="bottomLeft"/>
      <selection pane="bottomRight" activeCell="F41" sqref="F41"/>
    </sheetView>
  </sheetViews>
  <sheetFormatPr defaultColWidth="17.85546875" defaultRowHeight="15" x14ac:dyDescent="0.25"/>
  <cols>
    <col min="1" max="1" width="17.85546875" customWidth="1"/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 t="shared" ref="E18:X18" si="2">E12/$D12*$D18</f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2"/>
        <v>0</v>
      </c>
      <c r="J18" s="21">
        <f t="shared" si="2"/>
        <v>0</v>
      </c>
      <c r="K18" s="21">
        <f t="shared" si="2"/>
        <v>2448796.9835991645</v>
      </c>
      <c r="L18" s="21">
        <f t="shared" si="2"/>
        <v>97951879.343966573</v>
      </c>
      <c r="M18" s="21">
        <f t="shared" si="2"/>
        <v>3604168386.2214642</v>
      </c>
      <c r="N18" s="21">
        <f t="shared" si="2"/>
        <v>396473434.83581442</v>
      </c>
      <c r="O18" s="21">
        <f t="shared" si="2"/>
        <v>34982814.051416628</v>
      </c>
      <c r="P18" s="21">
        <f t="shared" si="2"/>
        <v>1124487574.868736</v>
      </c>
      <c r="Q18" s="21">
        <f t="shared" si="2"/>
        <v>305011447.85843444</v>
      </c>
      <c r="R18" s="21">
        <f t="shared" si="2"/>
        <v>101450160.74910823</v>
      </c>
      <c r="S18" s="21">
        <f t="shared" si="2"/>
        <v>0</v>
      </c>
      <c r="T18" s="21">
        <f t="shared" si="2"/>
        <v>0</v>
      </c>
      <c r="U18" s="21">
        <f t="shared" si="2"/>
        <v>933025505.0874604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48">
        <v>50000000</v>
      </c>
    </row>
    <row r="19" spans="1:25" x14ac:dyDescent="0.2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 t="shared" ref="E19:X19" si="3">E25/$D25*$D19</f>
        <v>0</v>
      </c>
      <c r="F19" s="21">
        <f t="shared" si="3"/>
        <v>0</v>
      </c>
      <c r="G19" s="21">
        <f t="shared" si="3"/>
        <v>0</v>
      </c>
      <c r="H19" s="21">
        <f t="shared" si="3"/>
        <v>0</v>
      </c>
      <c r="I19" s="21">
        <f t="shared" si="3"/>
        <v>0</v>
      </c>
      <c r="J19" s="21">
        <f t="shared" si="3"/>
        <v>0</v>
      </c>
      <c r="K19" s="21">
        <f t="shared" si="3"/>
        <v>0</v>
      </c>
      <c r="L19" s="21">
        <f t="shared" si="3"/>
        <v>816679920.90316641</v>
      </c>
      <c r="M19" s="21">
        <f t="shared" si="3"/>
        <v>1133215565.8395212</v>
      </c>
      <c r="N19" s="21">
        <f t="shared" si="3"/>
        <v>194274691.84983987</v>
      </c>
      <c r="O19" s="21">
        <f t="shared" si="3"/>
        <v>629581247.46699739</v>
      </c>
      <c r="P19" s="21">
        <f t="shared" si="3"/>
        <v>154153603.91039765</v>
      </c>
      <c r="Q19" s="21">
        <f t="shared" si="3"/>
        <v>225523823.11059535</v>
      </c>
      <c r="R19" s="21">
        <f t="shared" si="3"/>
        <v>216637356.10868949</v>
      </c>
      <c r="S19" s="21">
        <f t="shared" si="3"/>
        <v>0</v>
      </c>
      <c r="T19" s="21">
        <f t="shared" si="3"/>
        <v>0</v>
      </c>
      <c r="U19" s="21">
        <f t="shared" si="3"/>
        <v>0</v>
      </c>
      <c r="V19" s="21">
        <f t="shared" si="3"/>
        <v>379933790.8107928</v>
      </c>
      <c r="W19" s="21">
        <f t="shared" si="3"/>
        <v>0</v>
      </c>
      <c r="X19" s="21">
        <f t="shared" si="3"/>
        <v>0</v>
      </c>
      <c r="Y19" s="48">
        <v>32000000</v>
      </c>
    </row>
    <row r="20" spans="1:25" x14ac:dyDescent="0.2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2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4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2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2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5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2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2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2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6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2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2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2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2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2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X32" si="7">F30*$D31/$D30</f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1213389121.3389122</v>
      </c>
      <c r="N31" s="21">
        <f t="shared" si="7"/>
        <v>0</v>
      </c>
      <c r="O31" s="21">
        <f t="shared" si="7"/>
        <v>0</v>
      </c>
      <c r="P31" s="21">
        <f t="shared" si="7"/>
        <v>1213389121.3389122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473221757.32217574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48">
        <v>1000000</v>
      </c>
    </row>
    <row r="32" spans="1:25" x14ac:dyDescent="0.2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1673640167.364017</v>
      </c>
      <c r="N32" s="21">
        <f t="shared" si="7"/>
        <v>0</v>
      </c>
      <c r="O32" s="21">
        <f t="shared" si="7"/>
        <v>0</v>
      </c>
      <c r="P32" s="21">
        <f t="shared" si="7"/>
        <v>1673640167.364017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652719665.27196658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48">
        <v>3000000</v>
      </c>
    </row>
    <row r="33" spans="1:25" x14ac:dyDescent="0.2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5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2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5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2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2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2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25">
      <c r="A38" s="93" t="str">
        <f>VLOOKUP(B38,'PPA IDs'!$A$2:$B$117,2,0)</f>
        <v>VTA LRT Systemwide Grade Separation and Full Automation</v>
      </c>
      <c r="B38" s="49">
        <v>2410</v>
      </c>
      <c r="C38" s="46">
        <f>VLOOKUP(B38,'PPA IDs'!$A$2:$O$127,15,0)</f>
        <v>7</v>
      </c>
      <c r="D38" s="48">
        <v>4000000000</v>
      </c>
      <c r="E38" s="21">
        <f>$D38/$D31*E31</f>
        <v>0</v>
      </c>
      <c r="F38" s="21">
        <f t="shared" ref="F38:X38" si="8">$D38/$D31*F31</f>
        <v>0</v>
      </c>
      <c r="G38" s="21">
        <f t="shared" si="8"/>
        <v>0</v>
      </c>
      <c r="H38" s="21">
        <f t="shared" si="8"/>
        <v>0</v>
      </c>
      <c r="I38" s="21">
        <f t="shared" si="8"/>
        <v>0</v>
      </c>
      <c r="J38" s="21">
        <f t="shared" si="8"/>
        <v>0</v>
      </c>
      <c r="K38" s="21">
        <f t="shared" si="8"/>
        <v>0</v>
      </c>
      <c r="L38" s="21">
        <f t="shared" si="8"/>
        <v>0</v>
      </c>
      <c r="M38" s="21">
        <f t="shared" si="8"/>
        <v>1673640167.364017</v>
      </c>
      <c r="N38" s="21">
        <f t="shared" si="8"/>
        <v>0</v>
      </c>
      <c r="O38" s="21">
        <f t="shared" si="8"/>
        <v>0</v>
      </c>
      <c r="P38" s="21">
        <f t="shared" si="8"/>
        <v>1673640167.364017</v>
      </c>
      <c r="Q38" s="21">
        <f t="shared" si="8"/>
        <v>0</v>
      </c>
      <c r="R38" s="21">
        <f t="shared" si="8"/>
        <v>0</v>
      </c>
      <c r="S38" s="21">
        <f t="shared" si="8"/>
        <v>0</v>
      </c>
      <c r="T38" s="21">
        <v>652719665.27196658</v>
      </c>
      <c r="U38" s="21">
        <v>0</v>
      </c>
      <c r="V38" s="21">
        <f t="shared" si="8"/>
        <v>0</v>
      </c>
      <c r="W38" s="21">
        <f t="shared" si="8"/>
        <v>0</v>
      </c>
      <c r="X38" s="21">
        <f t="shared" si="8"/>
        <v>0</v>
      </c>
      <c r="Y38" s="48">
        <v>10000000</v>
      </c>
    </row>
    <row r="39" spans="1:25" x14ac:dyDescent="0.25">
      <c r="A39" s="93" t="str">
        <f>VLOOKUP(B39,'PPA IDs'!$A$2:$B$117,2,0)</f>
        <v>AC Transit Local Service Frequency Increase</v>
      </c>
      <c r="B39" s="49">
        <v>2000</v>
      </c>
      <c r="C39" s="46">
        <f>VLOOKUP(B39,'PPA IDs'!$A$2:$O$127,15,0)</f>
        <v>0</v>
      </c>
      <c r="D39" s="48">
        <f>VLOOKUP(A39,'PPA IDs'!$B$10:$Q$128,15,0)*1000000</f>
        <v>182200000</v>
      </c>
      <c r="E39" s="21">
        <f>E$42*$D39/$D$42</f>
        <v>99381818.181818187</v>
      </c>
      <c r="F39" s="21">
        <f t="shared" ref="F39:Y41" si="9">F$42*$D39/$D$42</f>
        <v>82818181.818181813</v>
      </c>
      <c r="G39" s="21">
        <f t="shared" si="9"/>
        <v>0</v>
      </c>
      <c r="H39" s="21">
        <f t="shared" si="9"/>
        <v>0</v>
      </c>
      <c r="I39" s="21">
        <f t="shared" si="9"/>
        <v>0</v>
      </c>
      <c r="J39" s="21">
        <f t="shared" si="9"/>
        <v>0</v>
      </c>
      <c r="K39" s="21">
        <f t="shared" si="9"/>
        <v>0</v>
      </c>
      <c r="L39" s="21">
        <f t="shared" si="9"/>
        <v>0</v>
      </c>
      <c r="M39" s="21">
        <f t="shared" si="9"/>
        <v>0</v>
      </c>
      <c r="N39" s="21">
        <f t="shared" si="9"/>
        <v>0</v>
      </c>
      <c r="O39" s="21">
        <f t="shared" si="9"/>
        <v>0</v>
      </c>
      <c r="P39" s="21">
        <f t="shared" si="9"/>
        <v>0</v>
      </c>
      <c r="Q39" s="21">
        <f t="shared" si="9"/>
        <v>0</v>
      </c>
      <c r="R39" s="21">
        <f t="shared" si="9"/>
        <v>0</v>
      </c>
      <c r="S39" s="21">
        <f t="shared" si="9"/>
        <v>0</v>
      </c>
      <c r="T39" s="21">
        <f t="shared" si="9"/>
        <v>0</v>
      </c>
      <c r="U39" s="21">
        <f t="shared" si="9"/>
        <v>0</v>
      </c>
      <c r="V39" s="21">
        <f t="shared" si="9"/>
        <v>0</v>
      </c>
      <c r="W39" s="21">
        <f t="shared" si="9"/>
        <v>0</v>
      </c>
      <c r="X39" s="21">
        <f t="shared" si="9"/>
        <v>0</v>
      </c>
      <c r="Y39" s="48">
        <f>VLOOKUP(B39,'PPA IDs'!$A$10:$Q$128,17,0)*1000000</f>
        <v>8400000</v>
      </c>
    </row>
    <row r="40" spans="1:25" x14ac:dyDescent="0.25">
      <c r="A40" s="93" t="str">
        <f>VLOOKUP(B40,'PPA IDs'!$A$2:$B$117,2,0)</f>
        <v>Muni Forward + Service Frequency Increase</v>
      </c>
      <c r="B40" s="49">
        <v>2003</v>
      </c>
      <c r="C40" s="46">
        <v>5</v>
      </c>
      <c r="D40" s="48">
        <f>VLOOKUP(A40,'PPA IDs'!$B$10:$Q$128,15,0)*1000000</f>
        <v>459380714</v>
      </c>
      <c r="E40" s="21">
        <f>E$42*$D40/$D$42</f>
        <v>250571298.54545453</v>
      </c>
      <c r="F40" s="21">
        <f t="shared" si="9"/>
        <v>208809415.45454547</v>
      </c>
      <c r="G40" s="21">
        <f t="shared" si="9"/>
        <v>0</v>
      </c>
      <c r="H40" s="21">
        <f t="shared" si="9"/>
        <v>0</v>
      </c>
      <c r="I40" s="21">
        <f t="shared" si="9"/>
        <v>0</v>
      </c>
      <c r="J40" s="21">
        <f t="shared" si="9"/>
        <v>0</v>
      </c>
      <c r="K40" s="21">
        <f t="shared" si="9"/>
        <v>0</v>
      </c>
      <c r="L40" s="21">
        <f t="shared" si="9"/>
        <v>0</v>
      </c>
      <c r="M40" s="21">
        <f t="shared" si="9"/>
        <v>0</v>
      </c>
      <c r="N40" s="21">
        <f t="shared" si="9"/>
        <v>0</v>
      </c>
      <c r="O40" s="21">
        <f t="shared" si="9"/>
        <v>0</v>
      </c>
      <c r="P40" s="21">
        <f t="shared" si="9"/>
        <v>0</v>
      </c>
      <c r="Q40" s="21">
        <f t="shared" si="9"/>
        <v>0</v>
      </c>
      <c r="R40" s="21">
        <f t="shared" si="9"/>
        <v>0</v>
      </c>
      <c r="S40" s="21">
        <f t="shared" si="9"/>
        <v>0</v>
      </c>
      <c r="T40" s="21">
        <f t="shared" si="9"/>
        <v>0</v>
      </c>
      <c r="U40" s="21">
        <f t="shared" si="9"/>
        <v>0</v>
      </c>
      <c r="V40" s="21">
        <f t="shared" si="9"/>
        <v>0</v>
      </c>
      <c r="W40" s="21">
        <f t="shared" si="9"/>
        <v>0</v>
      </c>
      <c r="X40" s="21">
        <f t="shared" si="9"/>
        <v>0</v>
      </c>
      <c r="Y40" s="48">
        <f>VLOOKUP(B40,'PPA IDs'!$A$10:$Q$128,17,0)*1000000</f>
        <v>76907228</v>
      </c>
    </row>
    <row r="41" spans="1:25" x14ac:dyDescent="0.25">
      <c r="A41" s="93" t="str">
        <f>VLOOKUP(B41,'PPA IDs'!$A$2:$B$117,2,0)</f>
        <v>Sonoma Countywide Service Frequency Increase</v>
      </c>
      <c r="B41" s="49">
        <v>2004</v>
      </c>
      <c r="C41" s="46">
        <f>VLOOKUP(B41,'PPA IDs'!$A$2:$O$127,15,0)</f>
        <v>0</v>
      </c>
      <c r="D41" s="48">
        <f>VLOOKUP(A41,'PPA IDs'!$B$10:$Q$128,15,0)*1000000</f>
        <v>290000000</v>
      </c>
      <c r="E41" s="21">
        <f>E$42*$D41/$D$42</f>
        <v>158181818.18181819</v>
      </c>
      <c r="F41" s="21">
        <f t="shared" si="9"/>
        <v>131818181.81818181</v>
      </c>
      <c r="G41" s="21">
        <f t="shared" si="9"/>
        <v>0</v>
      </c>
      <c r="H41" s="21">
        <f t="shared" si="9"/>
        <v>0</v>
      </c>
      <c r="I41" s="21">
        <f t="shared" si="9"/>
        <v>0</v>
      </c>
      <c r="J41" s="21">
        <f t="shared" si="9"/>
        <v>0</v>
      </c>
      <c r="K41" s="21">
        <f t="shared" si="9"/>
        <v>0</v>
      </c>
      <c r="L41" s="21">
        <f t="shared" si="9"/>
        <v>0</v>
      </c>
      <c r="M41" s="21">
        <f t="shared" si="9"/>
        <v>0</v>
      </c>
      <c r="N41" s="21">
        <f t="shared" si="9"/>
        <v>0</v>
      </c>
      <c r="O41" s="21">
        <f t="shared" si="9"/>
        <v>0</v>
      </c>
      <c r="P41" s="21">
        <f t="shared" si="9"/>
        <v>0</v>
      </c>
      <c r="Q41" s="21">
        <f t="shared" si="9"/>
        <v>0</v>
      </c>
      <c r="R41" s="21">
        <f t="shared" si="9"/>
        <v>0</v>
      </c>
      <c r="S41" s="21">
        <f t="shared" si="9"/>
        <v>0</v>
      </c>
      <c r="T41" s="21">
        <f t="shared" si="9"/>
        <v>0</v>
      </c>
      <c r="U41" s="21">
        <f t="shared" si="9"/>
        <v>0</v>
      </c>
      <c r="V41" s="21">
        <f t="shared" si="9"/>
        <v>0</v>
      </c>
      <c r="W41" s="21">
        <f t="shared" si="9"/>
        <v>0</v>
      </c>
      <c r="X41" s="21">
        <f t="shared" si="9"/>
        <v>0</v>
      </c>
      <c r="Y41" s="48">
        <f>VLOOKUP(B41,'PPA IDs'!$A$10:$Q$128,17,0)*1000000</f>
        <v>15000000</v>
      </c>
    </row>
    <row r="42" spans="1:25" x14ac:dyDescent="0.25">
      <c r="A42" s="93" t="str">
        <f>VLOOKUP(B42,'PPA IDs'!$A$2:$B$117,2,0)</f>
        <v>San Pablo BRT</v>
      </c>
      <c r="B42" s="49">
        <v>2100</v>
      </c>
      <c r="C42" s="46">
        <f>VLOOKUP(B42,'PPA IDs'!$A$2:$O$127,15,0)</f>
        <v>4</v>
      </c>
      <c r="D42" s="48">
        <f t="shared" ref="D42" si="10">SUM(E42:X42)</f>
        <v>330000000</v>
      </c>
      <c r="E42" s="21">
        <v>180000000</v>
      </c>
      <c r="F42" s="21">
        <v>150000000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48">
        <v>2000000</v>
      </c>
    </row>
    <row r="43" spans="1:25" x14ac:dyDescent="0.25">
      <c r="A43" s="93" t="str">
        <f>VLOOKUP(B43,'PPA IDs'!$A$2:$B$117,2,0)</f>
        <v>Geary BRT (Phase 2)</v>
      </c>
      <c r="B43" s="49">
        <v>2101</v>
      </c>
      <c r="C43" s="46">
        <f>VLOOKUP(B43,'PPA IDs'!$A$2:$O$127,15,0)</f>
        <v>2</v>
      </c>
      <c r="D43" s="48">
        <v>231000000</v>
      </c>
      <c r="E43" s="21">
        <v>150000000</v>
      </c>
      <c r="F43" s="21">
        <v>31000000</v>
      </c>
      <c r="G43" s="21">
        <v>0</v>
      </c>
      <c r="H43" s="21">
        <v>50000000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48">
        <v>11000000</v>
      </c>
    </row>
    <row r="44" spans="1:25" x14ac:dyDescent="0.25">
      <c r="A44" s="93" t="str">
        <f>VLOOKUP(B44,'PPA IDs'!$A$2:$B$117,2,0)</f>
        <v>BART Core Capacity</v>
      </c>
      <c r="B44" s="49">
        <v>2201</v>
      </c>
      <c r="C44" s="46">
        <f>VLOOKUP(B44,'PPA IDs'!$A$2:$O$127,15,0)</f>
        <v>9</v>
      </c>
      <c r="D44" s="48">
        <v>3510400000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1892000000</v>
      </c>
      <c r="R44" s="21">
        <v>0</v>
      </c>
      <c r="S44" s="21">
        <v>0</v>
      </c>
      <c r="T44" s="21">
        <v>0</v>
      </c>
      <c r="U44" s="21">
        <v>0</v>
      </c>
      <c r="V44" s="21">
        <v>1618400000</v>
      </c>
      <c r="W44" s="21">
        <v>0</v>
      </c>
      <c r="X44" s="21">
        <v>0</v>
      </c>
      <c r="Y44" s="48">
        <v>75000000</v>
      </c>
    </row>
    <row r="45" spans="1:25" x14ac:dyDescent="0.25">
      <c r="A45" s="93" t="str">
        <f>VLOOKUP(B45,'PPA IDs'!$A$2:$B$117,2,0)</f>
        <v>BART DMU to Brentwood</v>
      </c>
      <c r="B45" s="49">
        <v>2202</v>
      </c>
      <c r="C45" s="46">
        <f>VLOOKUP(B45,'PPA IDs'!$A$2:$O$127,15,0)</f>
        <v>5</v>
      </c>
      <c r="D45" s="48">
        <v>513000000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350000000</v>
      </c>
      <c r="M45" s="21">
        <v>0</v>
      </c>
      <c r="N45" s="21">
        <v>0</v>
      </c>
      <c r="O45" s="21">
        <v>100000000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63000000</v>
      </c>
      <c r="V45" s="21">
        <v>0</v>
      </c>
      <c r="W45" s="21">
        <v>0</v>
      </c>
      <c r="X45" s="21">
        <v>0</v>
      </c>
      <c r="Y45" s="48">
        <v>7000000</v>
      </c>
    </row>
    <row r="46" spans="1:25" x14ac:dyDescent="0.25">
      <c r="A46" s="93" t="str">
        <f>VLOOKUP(B46,'PPA IDs'!$A$2:$B$117,2,0)</f>
        <v>BART to Silicon Valley (Phase 2)</v>
      </c>
      <c r="B46" s="49">
        <v>2205</v>
      </c>
      <c r="C46" s="46">
        <f>VLOOKUP(B46,'PPA IDs'!$A$2:$O$127,15,0)</f>
        <v>6</v>
      </c>
      <c r="D46" s="48">
        <v>4780000000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2000000000</v>
      </c>
      <c r="N46" s="21">
        <v>0</v>
      </c>
      <c r="O46" s="21">
        <v>0</v>
      </c>
      <c r="P46" s="21">
        <v>2000000000</v>
      </c>
      <c r="Q46" s="21">
        <v>0</v>
      </c>
      <c r="R46" s="21">
        <v>0</v>
      </c>
      <c r="S46" s="21">
        <v>0</v>
      </c>
      <c r="T46" s="21">
        <v>0</v>
      </c>
      <c r="U46" s="21">
        <v>780000000</v>
      </c>
      <c r="V46" s="21">
        <v>0</v>
      </c>
      <c r="W46" s="21">
        <v>0</v>
      </c>
      <c r="X46" s="21">
        <v>0</v>
      </c>
      <c r="Y46" s="48">
        <v>75000000</v>
      </c>
    </row>
    <row r="47" spans="1:25" x14ac:dyDescent="0.25">
      <c r="A47" s="93" t="str">
        <f>VLOOKUP(B47,'PPA IDs'!$A$2:$B$117,2,0)</f>
        <v>BART to Cupertino</v>
      </c>
      <c r="B47" s="49">
        <v>2206</v>
      </c>
      <c r="C47" s="46">
        <f>VLOOKUP(B47,'PPA IDs'!$A$2:$O$127,15,0)</f>
        <v>10</v>
      </c>
      <c r="D47" s="48">
        <f>VLOOKUP(A47,'PPA IDs'!$B$10:$Q$128,15,0)*1000000</f>
        <v>7700000000</v>
      </c>
      <c r="E47" s="21">
        <f>E$46*$D47/$D$46</f>
        <v>0</v>
      </c>
      <c r="F47" s="21">
        <f t="shared" ref="F47:Y48" si="11">F$46*$D47/$D$46</f>
        <v>0</v>
      </c>
      <c r="G47" s="21">
        <f t="shared" si="11"/>
        <v>0</v>
      </c>
      <c r="H47" s="21">
        <f t="shared" si="11"/>
        <v>0</v>
      </c>
      <c r="I47" s="21">
        <f t="shared" si="11"/>
        <v>0</v>
      </c>
      <c r="J47" s="21">
        <f t="shared" si="11"/>
        <v>0</v>
      </c>
      <c r="K47" s="21">
        <f t="shared" si="11"/>
        <v>0</v>
      </c>
      <c r="L47" s="21">
        <f t="shared" si="11"/>
        <v>0</v>
      </c>
      <c r="M47" s="21">
        <f t="shared" si="11"/>
        <v>3221757322.1757321</v>
      </c>
      <c r="N47" s="21">
        <f t="shared" si="11"/>
        <v>0</v>
      </c>
      <c r="O47" s="21">
        <f t="shared" si="11"/>
        <v>0</v>
      </c>
      <c r="P47" s="21">
        <f t="shared" si="11"/>
        <v>3221757322.1757321</v>
      </c>
      <c r="Q47" s="21">
        <f t="shared" si="11"/>
        <v>0</v>
      </c>
      <c r="R47" s="21">
        <f t="shared" si="11"/>
        <v>0</v>
      </c>
      <c r="S47" s="21">
        <f t="shared" si="11"/>
        <v>0</v>
      </c>
      <c r="T47" s="21">
        <f t="shared" si="11"/>
        <v>0</v>
      </c>
      <c r="U47" s="21">
        <f t="shared" si="11"/>
        <v>1256485355.6485355</v>
      </c>
      <c r="V47" s="21">
        <f t="shared" si="11"/>
        <v>0</v>
      </c>
      <c r="W47" s="21">
        <f t="shared" si="11"/>
        <v>0</v>
      </c>
      <c r="X47" s="21">
        <f t="shared" si="11"/>
        <v>0</v>
      </c>
      <c r="Y47" s="48">
        <f>VLOOKUP(B47,'PPA IDs'!$A$10:$Q$128,17,0)*1000000</f>
        <v>21000000</v>
      </c>
    </row>
    <row r="48" spans="1:25" x14ac:dyDescent="0.25">
      <c r="A48" s="93" t="str">
        <f>VLOOKUP(B48,'PPA IDs'!$A$2:$B$117,2,0)</f>
        <v>BART to Gilroy</v>
      </c>
      <c r="B48" s="49">
        <v>2207</v>
      </c>
      <c r="C48" s="46">
        <f>VLOOKUP(B48,'PPA IDs'!$A$2:$O$127,15,0)</f>
        <v>10</v>
      </c>
      <c r="D48" s="48">
        <f>VLOOKUP(A48,'PPA IDs'!$B$10:$Q$128,15,0)*1000000</f>
        <v>11220000000</v>
      </c>
      <c r="E48" s="21">
        <f>E$46*$D48/$D$46</f>
        <v>0</v>
      </c>
      <c r="F48" s="21">
        <f t="shared" si="11"/>
        <v>0</v>
      </c>
      <c r="G48" s="21">
        <f t="shared" si="11"/>
        <v>0</v>
      </c>
      <c r="H48" s="21">
        <f t="shared" si="11"/>
        <v>0</v>
      </c>
      <c r="I48" s="21">
        <f t="shared" si="11"/>
        <v>0</v>
      </c>
      <c r="J48" s="21">
        <f t="shared" si="11"/>
        <v>0</v>
      </c>
      <c r="K48" s="21">
        <f t="shared" si="11"/>
        <v>0</v>
      </c>
      <c r="L48" s="21">
        <f t="shared" si="11"/>
        <v>0</v>
      </c>
      <c r="M48" s="21">
        <f t="shared" si="11"/>
        <v>4694560669.4560671</v>
      </c>
      <c r="N48" s="21">
        <f t="shared" si="11"/>
        <v>0</v>
      </c>
      <c r="O48" s="21">
        <f t="shared" si="11"/>
        <v>0</v>
      </c>
      <c r="P48" s="21">
        <f t="shared" si="11"/>
        <v>4694560669.4560671</v>
      </c>
      <c r="Q48" s="21">
        <f t="shared" si="11"/>
        <v>0</v>
      </c>
      <c r="R48" s="21">
        <f t="shared" si="11"/>
        <v>0</v>
      </c>
      <c r="S48" s="21">
        <f t="shared" si="11"/>
        <v>0</v>
      </c>
      <c r="T48" s="21">
        <f t="shared" si="11"/>
        <v>0</v>
      </c>
      <c r="U48" s="21">
        <f t="shared" si="11"/>
        <v>1830878661.0878661</v>
      </c>
      <c r="V48" s="21">
        <f t="shared" si="11"/>
        <v>0</v>
      </c>
      <c r="W48" s="21">
        <f t="shared" si="11"/>
        <v>0</v>
      </c>
      <c r="X48" s="21">
        <f t="shared" si="11"/>
        <v>0</v>
      </c>
      <c r="Y48" s="48">
        <f>VLOOKUP(B48,'PPA IDs'!$A$10:$Q$128,17,0)*1000000</f>
        <v>95000000</v>
      </c>
    </row>
    <row r="49" spans="1:25" x14ac:dyDescent="0.25">
      <c r="A49" s="93" t="str">
        <f>VLOOKUP(B49,'PPA IDs'!$A$2:$B$117,2,0)</f>
        <v>Caltrain Downtown Extension</v>
      </c>
      <c r="B49" s="49">
        <v>2300</v>
      </c>
      <c r="C49" s="46">
        <f>VLOOKUP(B49,'PPA IDs'!$A$2:$O$127,15,0)</f>
        <v>6</v>
      </c>
      <c r="D49" s="48">
        <v>4817178000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3319465000</v>
      </c>
      <c r="M49" s="21">
        <v>0</v>
      </c>
      <c r="N49" s="21">
        <v>379967000</v>
      </c>
      <c r="O49" s="21">
        <v>420830000</v>
      </c>
      <c r="P49" s="21">
        <v>696916000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48">
        <v>4000000</v>
      </c>
    </row>
    <row r="50" spans="1:25" x14ac:dyDescent="0.25">
      <c r="A50" s="93" t="str">
        <f>VLOOKUP(B50,'PPA IDs'!$A$2:$B$117,2,0)</f>
        <v>Caltrain PCBB 10tphpd</v>
      </c>
      <c r="B50" s="49">
        <v>2301</v>
      </c>
      <c r="C50" s="46">
        <f>VLOOKUP(B50,'PPA IDs'!$A$2:$O$127,15,0)</f>
        <v>11</v>
      </c>
      <c r="D50" s="48">
        <v>16953447300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3692144000</v>
      </c>
      <c r="M50" s="21">
        <v>5123176100</v>
      </c>
      <c r="N50" s="21">
        <v>878300200</v>
      </c>
      <c r="O50" s="21">
        <v>2846286000</v>
      </c>
      <c r="P50" s="21">
        <v>696916000</v>
      </c>
      <c r="Q50" s="21">
        <v>1019575000</v>
      </c>
      <c r="R50" s="21">
        <v>979400000</v>
      </c>
      <c r="S50" s="21">
        <v>0</v>
      </c>
      <c r="T50" s="21">
        <v>0</v>
      </c>
      <c r="U50" s="21">
        <v>0</v>
      </c>
      <c r="V50" s="21">
        <v>1717650000</v>
      </c>
      <c r="W50" s="21">
        <v>0</v>
      </c>
      <c r="X50" s="21">
        <v>0</v>
      </c>
      <c r="Y50" s="48">
        <v>145038382.05828518</v>
      </c>
    </row>
    <row r="51" spans="1:25" x14ac:dyDescent="0.25">
      <c r="A51" s="93" t="str">
        <f>VLOOKUP(B51,'PPA IDs'!$A$2:$B$117,2,0)</f>
        <v>Caltrain PCBB 12tphpd</v>
      </c>
      <c r="B51" s="49">
        <v>2302</v>
      </c>
      <c r="C51" s="46">
        <f>VLOOKUP(B51,'PPA IDs'!$A$2:$O$127,15,0)</f>
        <v>11</v>
      </c>
      <c r="D51" s="48">
        <v>19953447300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3692144000</v>
      </c>
      <c r="M51" s="21">
        <v>7123176100</v>
      </c>
      <c r="N51" s="21">
        <v>878300200</v>
      </c>
      <c r="O51" s="21">
        <v>3846286000</v>
      </c>
      <c r="P51" s="21">
        <v>696916000</v>
      </c>
      <c r="Q51" s="21">
        <v>1019575000</v>
      </c>
      <c r="R51" s="21">
        <v>979400000</v>
      </c>
      <c r="S51" s="21">
        <v>0</v>
      </c>
      <c r="T51" s="21">
        <v>0</v>
      </c>
      <c r="U51" s="21">
        <v>0</v>
      </c>
      <c r="V51" s="21">
        <v>1717650000</v>
      </c>
      <c r="W51" s="21">
        <v>0</v>
      </c>
      <c r="X51" s="21">
        <v>0</v>
      </c>
      <c r="Y51" s="48">
        <v>145038382.05828518</v>
      </c>
    </row>
    <row r="52" spans="1:25" x14ac:dyDescent="0.25">
      <c r="A52" s="93" t="str">
        <f>VLOOKUP(B52,'PPA IDs'!$A$2:$B$117,2,0)</f>
        <v>Caltrain PCBB 16tphpd</v>
      </c>
      <c r="B52" s="49">
        <v>2303</v>
      </c>
      <c r="C52" s="46">
        <f>VLOOKUP(B52,'PPA IDs'!$A$2:$O$127,15,0)</f>
        <v>2</v>
      </c>
      <c r="D52" s="48">
        <v>25953447300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4692144000</v>
      </c>
      <c r="M52" s="21">
        <v>11123176100</v>
      </c>
      <c r="N52" s="21">
        <v>878300200</v>
      </c>
      <c r="O52" s="21">
        <v>4846286000</v>
      </c>
      <c r="P52" s="21">
        <v>696916000</v>
      </c>
      <c r="Q52" s="21">
        <v>1019575000</v>
      </c>
      <c r="R52" s="21">
        <v>979400000</v>
      </c>
      <c r="S52" s="21">
        <v>0</v>
      </c>
      <c r="T52" s="21">
        <v>0</v>
      </c>
      <c r="U52" s="21">
        <v>0</v>
      </c>
      <c r="V52" s="21">
        <v>1717650000</v>
      </c>
      <c r="W52" s="21">
        <v>0</v>
      </c>
      <c r="X52" s="21">
        <v>0</v>
      </c>
      <c r="Y52" s="48">
        <v>290076764.11657035</v>
      </c>
    </row>
    <row r="53" spans="1:25" x14ac:dyDescent="0.25">
      <c r="A53" s="93" t="str">
        <f>VLOOKUP(B53,'PPA IDs'!$A$2:$B$117,2,0)</f>
        <v>SMART to Cloverdale</v>
      </c>
      <c r="B53" s="49">
        <v>2304</v>
      </c>
      <c r="C53" s="46">
        <f>VLOOKUP(B53,'PPA IDs'!$A$2:$O$127,15,0)</f>
        <v>6</v>
      </c>
      <c r="D53" s="48">
        <f>VLOOKUP(A53,'PPA IDs'!$B$10:$Q$128,15,0)*1000000</f>
        <v>295000000</v>
      </c>
      <c r="E53" s="21">
        <f>E$58*$D53/$D$58</f>
        <v>0</v>
      </c>
      <c r="F53" s="21">
        <f t="shared" ref="F53:Y53" si="12">F$58*$D53/$D$58</f>
        <v>0</v>
      </c>
      <c r="G53" s="21">
        <f t="shared" si="12"/>
        <v>0</v>
      </c>
      <c r="H53" s="21">
        <f t="shared" si="12"/>
        <v>0</v>
      </c>
      <c r="I53" s="21">
        <f t="shared" si="12"/>
        <v>0</v>
      </c>
      <c r="J53" s="21">
        <f t="shared" si="12"/>
        <v>0</v>
      </c>
      <c r="K53" s="21">
        <f t="shared" si="12"/>
        <v>0</v>
      </c>
      <c r="L53" s="21">
        <f t="shared" si="12"/>
        <v>147500000</v>
      </c>
      <c r="M53" s="21">
        <f t="shared" si="12"/>
        <v>0</v>
      </c>
      <c r="N53" s="21">
        <f t="shared" si="12"/>
        <v>92187500</v>
      </c>
      <c r="O53" s="21">
        <f t="shared" si="12"/>
        <v>18437500</v>
      </c>
      <c r="P53" s="21">
        <f t="shared" si="12"/>
        <v>0</v>
      </c>
      <c r="Q53" s="21">
        <f t="shared" si="12"/>
        <v>18437500</v>
      </c>
      <c r="R53" s="21">
        <f t="shared" si="12"/>
        <v>0</v>
      </c>
      <c r="S53" s="21">
        <f t="shared" si="12"/>
        <v>0</v>
      </c>
      <c r="T53" s="21">
        <f t="shared" si="12"/>
        <v>18437500</v>
      </c>
      <c r="U53" s="21">
        <f t="shared" si="12"/>
        <v>0</v>
      </c>
      <c r="V53" s="21">
        <f t="shared" si="12"/>
        <v>0</v>
      </c>
      <c r="W53" s="21">
        <f t="shared" si="12"/>
        <v>0</v>
      </c>
      <c r="X53" s="21">
        <f t="shared" si="12"/>
        <v>0</v>
      </c>
      <c r="Y53" s="21">
        <f t="shared" si="12"/>
        <v>1843750</v>
      </c>
    </row>
    <row r="54" spans="1:25" x14ac:dyDescent="0.25">
      <c r="A54" s="93" t="str">
        <f>VLOOKUP(B54,'PPA IDs'!$A$2:$B$117,2,0)</f>
        <v>Dumbarton Rail (Redwood City to Union City)</v>
      </c>
      <c r="B54" s="49">
        <v>2306</v>
      </c>
      <c r="C54" s="46">
        <f>VLOOKUP(B54,'PPA IDs'!$A$2:$O$127,15,0)</f>
        <v>6</v>
      </c>
      <c r="D54" s="48">
        <v>6600000000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2448796.9835991645</v>
      </c>
      <c r="L54" s="21">
        <v>97951879.343966573</v>
      </c>
      <c r="M54" s="21">
        <v>3604168386.2214642</v>
      </c>
      <c r="N54" s="21">
        <v>396473434.83581442</v>
      </c>
      <c r="O54" s="21">
        <v>34982814.051416628</v>
      </c>
      <c r="P54" s="21">
        <v>1124487574.868736</v>
      </c>
      <c r="Q54" s="21">
        <v>305011447.85843444</v>
      </c>
      <c r="R54" s="21">
        <v>101450160.74910823</v>
      </c>
      <c r="S54" s="21">
        <v>0</v>
      </c>
      <c r="T54" s="21">
        <v>0</v>
      </c>
      <c r="U54" s="21">
        <v>933025505.0874604</v>
      </c>
      <c r="V54" s="21">
        <v>0</v>
      </c>
      <c r="W54" s="21">
        <v>0</v>
      </c>
      <c r="X54" s="21">
        <v>0</v>
      </c>
      <c r="Y54" s="48">
        <v>50000000</v>
      </c>
    </row>
    <row r="55" spans="1:25" x14ac:dyDescent="0.25">
      <c r="A55" s="93" t="str">
        <f>VLOOKUP(B55,'PPA IDs'!$A$2:$B$117,2,0)</f>
        <v>Valley Link (Dublin to San Joaquin Valley)</v>
      </c>
      <c r="B55" s="49">
        <v>2308</v>
      </c>
      <c r="C55" s="46">
        <f>VLOOKUP(B55,'PPA IDs'!$A$2:$O$127,15,0)</f>
        <v>3</v>
      </c>
      <c r="D55" s="48">
        <v>3750000000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816679920.90316641</v>
      </c>
      <c r="M55" s="21">
        <v>1133215565.8395212</v>
      </c>
      <c r="N55" s="21">
        <v>194274691.84983987</v>
      </c>
      <c r="O55" s="21">
        <v>629581247.46699739</v>
      </c>
      <c r="P55" s="21">
        <v>154153603.91039765</v>
      </c>
      <c r="Q55" s="21">
        <v>225523823.11059535</v>
      </c>
      <c r="R55" s="21">
        <v>216637356.10868949</v>
      </c>
      <c r="S55" s="21">
        <v>0</v>
      </c>
      <c r="T55" s="21">
        <v>0</v>
      </c>
      <c r="U55" s="21">
        <v>0</v>
      </c>
      <c r="V55" s="21">
        <v>379933790.8107928</v>
      </c>
      <c r="W55" s="21">
        <v>0</v>
      </c>
      <c r="X55" s="21">
        <v>0</v>
      </c>
      <c r="Y55" s="48">
        <v>32000000</v>
      </c>
    </row>
    <row r="56" spans="1:25" x14ac:dyDescent="0.25">
      <c r="A56" s="93" t="str">
        <f>VLOOKUP(B56,'PPA IDs'!$A$2:$B$117,2,0)</f>
        <v>Downtown San Jose LRT Subway</v>
      </c>
      <c r="B56" s="49">
        <v>2400</v>
      </c>
      <c r="C56" s="46">
        <f>VLOOKUP(B56,'PPA IDs'!$A$2:$O$127,15,0)</f>
        <v>5</v>
      </c>
      <c r="D56" s="48">
        <v>2900000000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1213389121.3389122</v>
      </c>
      <c r="N56" s="21">
        <v>0</v>
      </c>
      <c r="O56" s="21">
        <v>0</v>
      </c>
      <c r="P56" s="21">
        <v>1213389121.3389122</v>
      </c>
      <c r="Q56" s="21">
        <v>0</v>
      </c>
      <c r="R56" s="21">
        <v>0</v>
      </c>
      <c r="S56" s="21">
        <v>0</v>
      </c>
      <c r="T56" s="21">
        <v>0</v>
      </c>
      <c r="U56" s="21">
        <v>473221757.32217574</v>
      </c>
      <c r="V56" s="21">
        <v>0</v>
      </c>
      <c r="W56" s="21">
        <v>0</v>
      </c>
      <c r="X56" s="21">
        <v>0</v>
      </c>
      <c r="Y56" s="48">
        <v>1000000</v>
      </c>
    </row>
    <row r="57" spans="1:25" x14ac:dyDescent="0.25">
      <c r="A57" s="93" t="str">
        <f>VLOOKUP(B57,'PPA IDs'!$A$2:$B$117,2,0)</f>
        <v>North San Jose LRT Subway</v>
      </c>
      <c r="B57" s="49">
        <v>2401</v>
      </c>
      <c r="C57" s="46">
        <f>VLOOKUP(B57,'PPA IDs'!$A$2:$O$127,15,0)</f>
        <v>5</v>
      </c>
      <c r="D57" s="48">
        <v>4000000000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1673640167.364017</v>
      </c>
      <c r="N57" s="21">
        <v>0</v>
      </c>
      <c r="O57" s="21">
        <v>0</v>
      </c>
      <c r="P57" s="21">
        <v>1673640167.364017</v>
      </c>
      <c r="Q57" s="21">
        <v>0</v>
      </c>
      <c r="R57" s="21">
        <v>0</v>
      </c>
      <c r="S57" s="21">
        <v>0</v>
      </c>
      <c r="T57" s="21">
        <v>0</v>
      </c>
      <c r="U57" s="21">
        <v>652719665.27196658</v>
      </c>
      <c r="V57" s="21">
        <v>0</v>
      </c>
      <c r="W57" s="21">
        <v>0</v>
      </c>
      <c r="X57" s="21">
        <v>0</v>
      </c>
      <c r="Y57" s="48">
        <v>3000000</v>
      </c>
    </row>
    <row r="58" spans="1:25" x14ac:dyDescent="0.25">
      <c r="A58" s="93" t="str">
        <f>VLOOKUP(B58,'PPA IDs'!$A$2:$B$117,2,0)</f>
        <v>San Jose Airport People Mover</v>
      </c>
      <c r="B58" s="49">
        <v>2402</v>
      </c>
      <c r="C58" s="46">
        <f>VLOOKUP(B58,'PPA IDs'!$A$2:$O$127,15,0)</f>
        <v>4</v>
      </c>
      <c r="D58" s="48">
        <v>800000000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400000000</v>
      </c>
      <c r="M58" s="21">
        <v>0</v>
      </c>
      <c r="N58" s="21">
        <v>250000000</v>
      </c>
      <c r="O58" s="21">
        <v>50000000</v>
      </c>
      <c r="P58" s="21">
        <v>0</v>
      </c>
      <c r="Q58" s="21">
        <v>50000000</v>
      </c>
      <c r="R58" s="21">
        <v>0</v>
      </c>
      <c r="S58" s="21">
        <v>0</v>
      </c>
      <c r="T58" s="21">
        <v>50000000</v>
      </c>
      <c r="U58" s="21">
        <v>0</v>
      </c>
      <c r="V58" s="21">
        <v>0</v>
      </c>
      <c r="W58" s="21">
        <v>0</v>
      </c>
      <c r="X58" s="21">
        <v>0</v>
      </c>
      <c r="Y58" s="48">
        <v>5000000</v>
      </c>
    </row>
    <row r="59" spans="1:25" x14ac:dyDescent="0.25">
      <c r="A59" s="93" t="str">
        <f>VLOOKUP(B59,'PPA IDs'!$A$2:$B$117,2,0)</f>
        <v>Vasona LRT (Phase 2)</v>
      </c>
      <c r="B59" s="49">
        <v>2403</v>
      </c>
      <c r="C59" s="46">
        <f>VLOOKUP(B59,'PPA IDs'!$A$2:$O$127,15,0)</f>
        <v>3</v>
      </c>
      <c r="D59" s="48">
        <v>315000000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100000000</v>
      </c>
      <c r="M59" s="21">
        <v>0</v>
      </c>
      <c r="N59" s="21">
        <v>150000000</v>
      </c>
      <c r="O59" s="21">
        <v>50000000</v>
      </c>
      <c r="P59" s="21">
        <v>0</v>
      </c>
      <c r="Q59" s="21">
        <v>0</v>
      </c>
      <c r="R59" s="21">
        <v>0</v>
      </c>
      <c r="S59" s="21">
        <v>0</v>
      </c>
      <c r="T59" s="21">
        <v>15000000</v>
      </c>
      <c r="U59" s="21">
        <v>0</v>
      </c>
      <c r="V59" s="21">
        <v>0</v>
      </c>
      <c r="W59" s="21">
        <v>0</v>
      </c>
      <c r="X59" s="21">
        <v>0</v>
      </c>
      <c r="Y59" s="48">
        <v>1000000</v>
      </c>
    </row>
    <row r="60" spans="1:25" x14ac:dyDescent="0.25">
      <c r="A60" s="93" t="str">
        <f>VLOOKUP(B60,'PPA IDs'!$A$2:$B$117,2,0)</f>
        <v>Fremont-Newark LRT</v>
      </c>
      <c r="B60" s="49">
        <v>2406</v>
      </c>
      <c r="C60" s="46">
        <f>VLOOKUP(B60,'PPA IDs'!$A$2:$O$127,15,0)</f>
        <v>2</v>
      </c>
      <c r="D60" s="48">
        <f>VLOOKUP(A60,'PPA IDs'!$B$10:$Q$128,15,0)*1000000</f>
        <v>1600000000</v>
      </c>
      <c r="E60" s="21">
        <f>E$58*$D60/$D$58</f>
        <v>0</v>
      </c>
      <c r="F60" s="21">
        <f t="shared" ref="F60:Y60" si="13">F$58*$D60/$D$58</f>
        <v>0</v>
      </c>
      <c r="G60" s="21">
        <f t="shared" si="13"/>
        <v>0</v>
      </c>
      <c r="H60" s="21">
        <f t="shared" si="13"/>
        <v>0</v>
      </c>
      <c r="I60" s="21">
        <f t="shared" si="13"/>
        <v>0</v>
      </c>
      <c r="J60" s="21">
        <f t="shared" si="13"/>
        <v>0</v>
      </c>
      <c r="K60" s="21">
        <f t="shared" si="13"/>
        <v>0</v>
      </c>
      <c r="L60" s="21">
        <f t="shared" si="13"/>
        <v>800000000</v>
      </c>
      <c r="M60" s="21">
        <f t="shared" si="13"/>
        <v>0</v>
      </c>
      <c r="N60" s="21">
        <f t="shared" si="13"/>
        <v>500000000</v>
      </c>
      <c r="O60" s="21">
        <f t="shared" si="13"/>
        <v>100000000</v>
      </c>
      <c r="P60" s="21">
        <f t="shared" si="13"/>
        <v>0</v>
      </c>
      <c r="Q60" s="21">
        <f t="shared" si="13"/>
        <v>100000000</v>
      </c>
      <c r="R60" s="21">
        <f t="shared" si="13"/>
        <v>0</v>
      </c>
      <c r="S60" s="21">
        <f t="shared" si="13"/>
        <v>0</v>
      </c>
      <c r="T60" s="21">
        <f t="shared" si="13"/>
        <v>100000000</v>
      </c>
      <c r="U60" s="21">
        <f t="shared" si="13"/>
        <v>0</v>
      </c>
      <c r="V60" s="21">
        <f t="shared" si="13"/>
        <v>0</v>
      </c>
      <c r="W60" s="21">
        <f t="shared" si="13"/>
        <v>0</v>
      </c>
      <c r="X60" s="21">
        <f t="shared" si="13"/>
        <v>0</v>
      </c>
      <c r="Y60" s="48">
        <f>VLOOKUP(B60,'PPA IDs'!$A$10:$Q$128,17,0)*1000000</f>
        <v>1000000</v>
      </c>
    </row>
    <row r="61" spans="1:25" x14ac:dyDescent="0.25">
      <c r="A61" s="93" t="str">
        <f>VLOOKUP(B61,'PPA IDs'!$A$2:$B$117,2,0)</f>
        <v>Muni Metro Southwest Subway</v>
      </c>
      <c r="B61" s="49">
        <v>2407</v>
      </c>
      <c r="C61" s="46">
        <f>VLOOKUP(B61,'PPA IDs'!$A$2:$O$127,15,0)</f>
        <v>6</v>
      </c>
      <c r="D61" s="48">
        <f>VLOOKUP(A61,'PPA IDs'!$B$10:$Q$128,15,0)*1000000</f>
        <v>4000000000</v>
      </c>
      <c r="E61" s="21">
        <f>E$56*$D61/$D$56</f>
        <v>0</v>
      </c>
      <c r="F61" s="21">
        <f t="shared" ref="F61:Y61" si="14">F$56*$D61/$D$56</f>
        <v>0</v>
      </c>
      <c r="G61" s="21">
        <f t="shared" si="14"/>
        <v>0</v>
      </c>
      <c r="H61" s="21">
        <f t="shared" si="14"/>
        <v>0</v>
      </c>
      <c r="I61" s="21">
        <f t="shared" si="14"/>
        <v>0</v>
      </c>
      <c r="J61" s="21">
        <f t="shared" si="14"/>
        <v>0</v>
      </c>
      <c r="K61" s="21">
        <f t="shared" si="14"/>
        <v>0</v>
      </c>
      <c r="L61" s="21">
        <f t="shared" si="14"/>
        <v>0</v>
      </c>
      <c r="M61" s="21">
        <f t="shared" si="14"/>
        <v>1673640167.364017</v>
      </c>
      <c r="N61" s="21">
        <f t="shared" si="14"/>
        <v>0</v>
      </c>
      <c r="O61" s="21">
        <f t="shared" si="14"/>
        <v>0</v>
      </c>
      <c r="P61" s="21">
        <f t="shared" si="14"/>
        <v>1673640167.364017</v>
      </c>
      <c r="Q61" s="21">
        <f t="shared" si="14"/>
        <v>0</v>
      </c>
      <c r="R61" s="21">
        <f t="shared" si="14"/>
        <v>0</v>
      </c>
      <c r="S61" s="21">
        <f t="shared" si="14"/>
        <v>0</v>
      </c>
      <c r="T61" s="21">
        <f t="shared" si="14"/>
        <v>0</v>
      </c>
      <c r="U61" s="21">
        <f t="shared" si="14"/>
        <v>652719665.27196658</v>
      </c>
      <c r="V61" s="21">
        <f t="shared" si="14"/>
        <v>0</v>
      </c>
      <c r="W61" s="21">
        <f t="shared" si="14"/>
        <v>0</v>
      </c>
      <c r="X61" s="21">
        <f t="shared" si="14"/>
        <v>0</v>
      </c>
      <c r="Y61" s="48">
        <f>VLOOKUP(B61,'PPA IDs'!$A$10:$Q$128,17,0)*1000000</f>
        <v>100000000</v>
      </c>
    </row>
    <row r="62" spans="1:25" x14ac:dyDescent="0.25">
      <c r="A62" s="93" t="str">
        <f>VLOOKUP(B62,'PPA IDs'!$A$2:$B$117,2,0)</f>
        <v>Muni Metro to South San Francisco</v>
      </c>
      <c r="B62" s="49">
        <v>2408</v>
      </c>
      <c r="C62" s="46">
        <f>VLOOKUP(B62,'PPA IDs'!$A$2:$O$127,15,0)</f>
        <v>5</v>
      </c>
      <c r="D62" s="48">
        <f>VLOOKUP(A62,'PPA IDs'!$B$10:$Q$128,15,0)*1000000</f>
        <v>1200000000</v>
      </c>
      <c r="E62" s="21">
        <f>E$59*$D62/$D$59</f>
        <v>0</v>
      </c>
      <c r="F62" s="21">
        <f t="shared" ref="F62:Y62" si="15">F$59*$D62/$D$59</f>
        <v>0</v>
      </c>
      <c r="G62" s="21">
        <f t="shared" si="15"/>
        <v>0</v>
      </c>
      <c r="H62" s="21">
        <f t="shared" si="15"/>
        <v>0</v>
      </c>
      <c r="I62" s="21">
        <f t="shared" si="15"/>
        <v>0</v>
      </c>
      <c r="J62" s="21">
        <f t="shared" si="15"/>
        <v>0</v>
      </c>
      <c r="K62" s="21">
        <f t="shared" si="15"/>
        <v>0</v>
      </c>
      <c r="L62" s="21">
        <f t="shared" si="15"/>
        <v>380952380.95238096</v>
      </c>
      <c r="M62" s="21">
        <f t="shared" si="15"/>
        <v>0</v>
      </c>
      <c r="N62" s="21">
        <f t="shared" si="15"/>
        <v>571428571.42857146</v>
      </c>
      <c r="O62" s="21">
        <f t="shared" si="15"/>
        <v>190476190.47619048</v>
      </c>
      <c r="P62" s="21">
        <f t="shared" si="15"/>
        <v>0</v>
      </c>
      <c r="Q62" s="21">
        <f t="shared" si="15"/>
        <v>0</v>
      </c>
      <c r="R62" s="21">
        <f t="shared" si="15"/>
        <v>0</v>
      </c>
      <c r="S62" s="21">
        <f t="shared" si="15"/>
        <v>0</v>
      </c>
      <c r="T62" s="21">
        <f t="shared" si="15"/>
        <v>57142857.142857142</v>
      </c>
      <c r="U62" s="21">
        <f t="shared" si="15"/>
        <v>0</v>
      </c>
      <c r="V62" s="21">
        <f t="shared" si="15"/>
        <v>0</v>
      </c>
      <c r="W62" s="21">
        <f t="shared" si="15"/>
        <v>0</v>
      </c>
      <c r="X62" s="21">
        <f t="shared" si="15"/>
        <v>0</v>
      </c>
      <c r="Y62" s="48">
        <f>VLOOKUP(B62,'PPA IDs'!$A$10:$Q$128,17,0)*1000000</f>
        <v>18000000</v>
      </c>
    </row>
    <row r="63" spans="1:25" x14ac:dyDescent="0.25">
      <c r="A63" s="93" t="str">
        <f>VLOOKUP(B63,'PPA IDs'!$A$2:$B$117,2,0)</f>
        <v>SR-239</v>
      </c>
      <c r="B63" s="49">
        <v>3100</v>
      </c>
      <c r="C63" s="46">
        <f>VLOOKUP(B63,'PPA IDs'!$A$2:$O$127,15,0)</f>
        <v>8</v>
      </c>
      <c r="D63" s="48">
        <v>1400000000</v>
      </c>
      <c r="E63" s="21">
        <v>400000000</v>
      </c>
      <c r="F63" s="21">
        <v>1000000000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48">
        <v>2000000</v>
      </c>
    </row>
    <row r="64" spans="1:25" x14ac:dyDescent="0.25">
      <c r="A64" s="93" t="str">
        <f>VLOOKUP(B64,'PPA IDs'!$A$2:$B$117,2,0)</f>
        <v>SR-4 Operational Improvements</v>
      </c>
      <c r="B64" s="49">
        <v>3102</v>
      </c>
      <c r="C64" s="46">
        <f>VLOOKUP(B64,'PPA IDs'!$A$2:$O$127,15,0)</f>
        <v>6</v>
      </c>
      <c r="D64" s="48">
        <v>434000000</v>
      </c>
      <c r="E64" s="21">
        <v>200000000</v>
      </c>
      <c r="F64" s="21">
        <v>234000000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48">
        <v>2000000</v>
      </c>
    </row>
    <row r="65" spans="1:25" x14ac:dyDescent="0.25">
      <c r="A65" s="93" t="str">
        <f>VLOOKUP(B65,'PPA IDs'!$A$2:$B$117,2,0)</f>
        <v>SR-4 Widening (Brentwood to Discovery Bay)</v>
      </c>
      <c r="B65" s="49">
        <v>3103</v>
      </c>
      <c r="C65" s="46">
        <f>VLOOKUP(B65,'PPA IDs'!$A$2:$O$127,15,0)</f>
        <v>6</v>
      </c>
      <c r="D65" s="48">
        <v>360000000</v>
      </c>
      <c r="E65" s="21">
        <v>210000000</v>
      </c>
      <c r="F65" s="21">
        <v>150000000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48">
        <v>2000000</v>
      </c>
    </row>
    <row r="66" spans="1:25" x14ac:dyDescent="0.25">
      <c r="B66" s="49"/>
      <c r="C66" s="46"/>
    </row>
    <row r="67" spans="1:25" x14ac:dyDescent="0.25">
      <c r="B67" s="49"/>
      <c r="C67" s="46"/>
    </row>
    <row r="68" spans="1:25" x14ac:dyDescent="0.25">
      <c r="B68" s="49"/>
      <c r="C68" s="46"/>
    </row>
    <row r="69" spans="1:25" x14ac:dyDescent="0.25">
      <c r="B69" s="49"/>
      <c r="C69" s="46"/>
    </row>
    <row r="70" spans="1:25" x14ac:dyDescent="0.25">
      <c r="B70" s="49"/>
      <c r="C70" s="46"/>
    </row>
    <row r="71" spans="1:25" x14ac:dyDescent="0.25">
      <c r="B71" s="49"/>
      <c r="C71" s="46"/>
    </row>
    <row r="72" spans="1:25" x14ac:dyDescent="0.25">
      <c r="B72" s="49"/>
      <c r="C72" s="46"/>
    </row>
    <row r="73" spans="1:25" x14ac:dyDescent="0.25">
      <c r="B73" s="49"/>
      <c r="C73" s="46"/>
    </row>
    <row r="74" spans="1:25" x14ac:dyDescent="0.25">
      <c r="B74" s="49"/>
      <c r="C74" s="46"/>
    </row>
    <row r="75" spans="1:25" x14ac:dyDescent="0.25">
      <c r="B75" s="49"/>
      <c r="C75" s="46"/>
    </row>
    <row r="76" spans="1:25" x14ac:dyDescent="0.25">
      <c r="B76" s="49"/>
      <c r="C76" s="46"/>
    </row>
    <row r="77" spans="1:25" x14ac:dyDescent="0.25">
      <c r="B77" s="49"/>
      <c r="C77" s="46"/>
    </row>
    <row r="78" spans="1:25" x14ac:dyDescent="0.25">
      <c r="B78" s="49"/>
      <c r="C78" s="46"/>
    </row>
    <row r="79" spans="1:25" x14ac:dyDescent="0.25">
      <c r="B79" s="49"/>
      <c r="C79" s="46"/>
    </row>
    <row r="80" spans="1:25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  <row r="106" spans="2:3" x14ac:dyDescent="0.25">
      <c r="B106" s="49"/>
      <c r="C106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2019-07-03T23:06:19Z</dcterms:modified>
</cp:coreProperties>
</file>