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20" l="1"/>
  <c r="P80" i="20" s="1"/>
  <c r="F79" i="20"/>
  <c r="P79" i="20" s="1"/>
  <c r="F78" i="20"/>
  <c r="P78" i="20" s="1"/>
  <c r="O80" i="20"/>
  <c r="N80" i="20"/>
  <c r="M80" i="20"/>
  <c r="L80" i="20"/>
  <c r="K80" i="20"/>
  <c r="J80" i="20"/>
  <c r="I80" i="20"/>
  <c r="H80" i="20"/>
  <c r="O79" i="20"/>
  <c r="N79" i="20"/>
  <c r="M79" i="20"/>
  <c r="L79" i="20"/>
  <c r="K79" i="20"/>
  <c r="J79" i="20"/>
  <c r="I79" i="20"/>
  <c r="H79" i="20"/>
  <c r="O78" i="20"/>
  <c r="N78" i="20"/>
  <c r="M78" i="20"/>
  <c r="L78" i="20"/>
  <c r="K78" i="20"/>
  <c r="J78" i="20"/>
  <c r="I78" i="20"/>
  <c r="H78" i="20"/>
  <c r="F34" i="7" l="1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E34" i="7"/>
  <c r="E35" i="7"/>
  <c r="A35" i="7" l="1"/>
  <c r="A34" i="7"/>
  <c r="N145" i="20"/>
  <c r="M145" i="20"/>
  <c r="G145" i="20"/>
  <c r="L145" i="20" s="1"/>
  <c r="F145" i="20"/>
  <c r="P145" i="20" s="1"/>
  <c r="N144" i="20"/>
  <c r="M144" i="20"/>
  <c r="G144" i="20"/>
  <c r="O144" i="20" s="1"/>
  <c r="F144" i="20"/>
  <c r="P144" i="20" s="1"/>
  <c r="N143" i="20"/>
  <c r="M143" i="20"/>
  <c r="G143" i="20"/>
  <c r="J143" i="20" s="1"/>
  <c r="F143" i="20"/>
  <c r="P143" i="20" s="1"/>
  <c r="N142" i="20"/>
  <c r="M142" i="20"/>
  <c r="G142" i="20"/>
  <c r="L142" i="20" s="1"/>
  <c r="F142" i="20"/>
  <c r="P142" i="20" s="1"/>
  <c r="N141" i="20"/>
  <c r="M141" i="20"/>
  <c r="G141" i="20"/>
  <c r="O141" i="20" s="1"/>
  <c r="F141" i="20"/>
  <c r="P141" i="20" s="1"/>
  <c r="N140" i="20"/>
  <c r="M140" i="20"/>
  <c r="G140" i="20"/>
  <c r="I140" i="20" s="1"/>
  <c r="F140" i="20"/>
  <c r="P140" i="20" s="1"/>
  <c r="N139" i="20"/>
  <c r="M139" i="20"/>
  <c r="G139" i="20"/>
  <c r="L139" i="20" s="1"/>
  <c r="F139" i="20"/>
  <c r="P139" i="20" s="1"/>
  <c r="N138" i="20"/>
  <c r="M138" i="20"/>
  <c r="H138" i="20"/>
  <c r="G138" i="20"/>
  <c r="O138" i="20" s="1"/>
  <c r="F138" i="20"/>
  <c r="P138" i="20" s="1"/>
  <c r="N137" i="20"/>
  <c r="M137" i="20"/>
  <c r="G137" i="20"/>
  <c r="J137" i="20" s="1"/>
  <c r="F137" i="20"/>
  <c r="P137" i="20" s="1"/>
  <c r="N136" i="20"/>
  <c r="M136" i="20"/>
  <c r="G136" i="20"/>
  <c r="L136" i="20" s="1"/>
  <c r="F136" i="20"/>
  <c r="P136" i="20" s="1"/>
  <c r="N135" i="20"/>
  <c r="M135" i="20"/>
  <c r="G135" i="20"/>
  <c r="O135" i="20" s="1"/>
  <c r="F135" i="20"/>
  <c r="P135" i="20" s="1"/>
  <c r="N134" i="20"/>
  <c r="M134" i="20"/>
  <c r="G134" i="20"/>
  <c r="J134" i="20" s="1"/>
  <c r="F134" i="20"/>
  <c r="P134" i="20" s="1"/>
  <c r="I135" i="20" l="1"/>
  <c r="I136" i="20"/>
  <c r="J136" i="20"/>
  <c r="H135" i="20"/>
  <c r="J135" i="20"/>
  <c r="I144" i="20"/>
  <c r="L135" i="20"/>
  <c r="H144" i="20"/>
  <c r="I145" i="20"/>
  <c r="I138" i="20"/>
  <c r="I139" i="20"/>
  <c r="J138" i="20"/>
  <c r="J139" i="20"/>
  <c r="L138" i="20"/>
  <c r="J144" i="20"/>
  <c r="J145" i="20"/>
  <c r="L144" i="20"/>
  <c r="H141" i="20"/>
  <c r="I141" i="20"/>
  <c r="I142" i="20"/>
  <c r="L141" i="20"/>
  <c r="J141" i="20"/>
  <c r="J140" i="20"/>
  <c r="K143" i="20"/>
  <c r="O143" i="20"/>
  <c r="L143" i="20"/>
  <c r="I143" i="20"/>
  <c r="K145" i="20"/>
  <c r="O145" i="20"/>
  <c r="H143" i="20"/>
  <c r="K144" i="20"/>
  <c r="H145" i="20"/>
  <c r="H140" i="20"/>
  <c r="L140" i="20"/>
  <c r="J142" i="20"/>
  <c r="K140" i="20"/>
  <c r="O140" i="20"/>
  <c r="K142" i="20"/>
  <c r="O142" i="20"/>
  <c r="K141" i="20"/>
  <c r="H142" i="20"/>
  <c r="H137" i="20"/>
  <c r="K139" i="20"/>
  <c r="O139" i="20"/>
  <c r="K137" i="20"/>
  <c r="O137" i="20"/>
  <c r="L137" i="20"/>
  <c r="I137" i="20"/>
  <c r="K138" i="20"/>
  <c r="H139" i="20"/>
  <c r="K134" i="20"/>
  <c r="O134" i="20"/>
  <c r="H134" i="20"/>
  <c r="L134" i="20"/>
  <c r="I134" i="20"/>
  <c r="K136" i="20"/>
  <c r="O136" i="20"/>
  <c r="K135" i="20"/>
  <c r="H136" i="20"/>
  <c r="O69" i="20"/>
  <c r="N69" i="20"/>
  <c r="M69" i="20"/>
  <c r="L69" i="20"/>
  <c r="K69" i="20"/>
  <c r="J69" i="20"/>
  <c r="I69" i="20"/>
  <c r="H69" i="20"/>
  <c r="F69" i="20"/>
  <c r="P69" i="20" s="1"/>
  <c r="O68" i="20"/>
  <c r="N68" i="20"/>
  <c r="M68" i="20"/>
  <c r="L68" i="20"/>
  <c r="K68" i="20"/>
  <c r="J68" i="20"/>
  <c r="I68" i="20"/>
  <c r="H68" i="20"/>
  <c r="F68" i="20"/>
  <c r="P68" i="20" s="1"/>
  <c r="O67" i="20"/>
  <c r="N67" i="20"/>
  <c r="M67" i="20"/>
  <c r="L67" i="20"/>
  <c r="K67" i="20"/>
  <c r="J67" i="20"/>
  <c r="I67" i="20"/>
  <c r="H67" i="20"/>
  <c r="F67" i="20"/>
  <c r="P67" i="20" s="1"/>
  <c r="O66" i="20"/>
  <c r="N66" i="20"/>
  <c r="M66" i="20"/>
  <c r="L66" i="20"/>
  <c r="K66" i="20"/>
  <c r="J66" i="20"/>
  <c r="H66" i="20"/>
  <c r="F66" i="20"/>
  <c r="P66" i="20" s="1"/>
  <c r="O65" i="20"/>
  <c r="N65" i="20"/>
  <c r="M65" i="20"/>
  <c r="L65" i="20"/>
  <c r="K65" i="20"/>
  <c r="J65" i="20"/>
  <c r="I65" i="20"/>
  <c r="H65" i="20"/>
  <c r="F65" i="20"/>
  <c r="P65" i="20" s="1"/>
  <c r="O64" i="20"/>
  <c r="N64" i="20"/>
  <c r="M64" i="20"/>
  <c r="L64" i="20"/>
  <c r="K64" i="20"/>
  <c r="J64" i="20"/>
  <c r="I64" i="20"/>
  <c r="H64" i="20"/>
  <c r="F64" i="20"/>
  <c r="P64" i="20" s="1"/>
  <c r="O63" i="20"/>
  <c r="N63" i="20"/>
  <c r="M63" i="20"/>
  <c r="L63" i="20"/>
  <c r="K63" i="20"/>
  <c r="J63" i="20"/>
  <c r="I63" i="20"/>
  <c r="H63" i="20"/>
  <c r="F63" i="20"/>
  <c r="P63" i="20" s="1"/>
  <c r="O62" i="20"/>
  <c r="N62" i="20"/>
  <c r="M62" i="20"/>
  <c r="L62" i="20"/>
  <c r="K62" i="20"/>
  <c r="J62" i="20"/>
  <c r="I62" i="20"/>
  <c r="H62" i="20"/>
  <c r="F62" i="20"/>
  <c r="P62" i="20" s="1"/>
  <c r="O77" i="20"/>
  <c r="N77" i="20"/>
  <c r="M77" i="20"/>
  <c r="L77" i="20"/>
  <c r="K77" i="20"/>
  <c r="J77" i="20"/>
  <c r="I77" i="20"/>
  <c r="H77" i="20"/>
  <c r="F77" i="20"/>
  <c r="P77" i="20" s="1"/>
  <c r="O76" i="20"/>
  <c r="N76" i="20"/>
  <c r="M76" i="20"/>
  <c r="L76" i="20"/>
  <c r="K76" i="20"/>
  <c r="J76" i="20"/>
  <c r="I76" i="20"/>
  <c r="H76" i="20"/>
  <c r="F76" i="20"/>
  <c r="P76" i="20" s="1"/>
  <c r="O75" i="20"/>
  <c r="N75" i="20"/>
  <c r="M75" i="20"/>
  <c r="L75" i="20"/>
  <c r="K75" i="20"/>
  <c r="J75" i="20"/>
  <c r="I75" i="20"/>
  <c r="H75" i="20"/>
  <c r="F75" i="20"/>
  <c r="P75" i="20" s="1"/>
  <c r="O74" i="20"/>
  <c r="N74" i="20"/>
  <c r="M74" i="20"/>
  <c r="L74" i="20"/>
  <c r="K74" i="20"/>
  <c r="J74" i="20"/>
  <c r="H74" i="20"/>
  <c r="F74" i="20"/>
  <c r="P74" i="20" s="1"/>
  <c r="O73" i="20"/>
  <c r="N73" i="20"/>
  <c r="M73" i="20"/>
  <c r="L73" i="20"/>
  <c r="K73" i="20"/>
  <c r="J73" i="20"/>
  <c r="I73" i="20"/>
  <c r="H73" i="20"/>
  <c r="F73" i="20"/>
  <c r="P73" i="20" s="1"/>
  <c r="O72" i="20"/>
  <c r="N72" i="20"/>
  <c r="M72" i="20"/>
  <c r="L72" i="20"/>
  <c r="K72" i="20"/>
  <c r="J72" i="20"/>
  <c r="I72" i="20"/>
  <c r="H72" i="20"/>
  <c r="F72" i="20"/>
  <c r="P72" i="20" s="1"/>
  <c r="O71" i="20"/>
  <c r="N71" i="20"/>
  <c r="M71" i="20"/>
  <c r="L71" i="20"/>
  <c r="K71" i="20"/>
  <c r="J71" i="20"/>
  <c r="I71" i="20"/>
  <c r="H71" i="20"/>
  <c r="F71" i="20"/>
  <c r="P71" i="20" s="1"/>
  <c r="O70" i="20"/>
  <c r="N70" i="20"/>
  <c r="M70" i="20"/>
  <c r="L70" i="20"/>
  <c r="K70" i="20"/>
  <c r="J70" i="20"/>
  <c r="I70" i="20"/>
  <c r="H70" i="20"/>
  <c r="F70" i="20"/>
  <c r="P70" i="20" s="1"/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93" i="20" l="1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I91" i="20" s="1"/>
  <c r="F91" i="20"/>
  <c r="P91" i="20" s="1"/>
  <c r="I93" i="20" l="1"/>
  <c r="L93" i="20"/>
  <c r="H93" i="20"/>
  <c r="J91" i="20"/>
  <c r="J93" i="20"/>
  <c r="K92" i="20"/>
  <c r="O92" i="20"/>
  <c r="K91" i="20"/>
  <c r="O91" i="20"/>
  <c r="H92" i="20"/>
  <c r="L92" i="20"/>
  <c r="H91" i="20"/>
  <c r="L91" i="20"/>
  <c r="I92" i="20"/>
  <c r="K93" i="20"/>
  <c r="D18" i="7"/>
  <c r="C18" i="7" l="1"/>
  <c r="A18" i="7"/>
  <c r="C27" i="7"/>
  <c r="D27" i="7"/>
  <c r="A27" i="7" l="1"/>
  <c r="N124" i="20" l="1"/>
  <c r="M124" i="20"/>
  <c r="G124" i="20"/>
  <c r="L124" i="20" s="1"/>
  <c r="F124" i="20"/>
  <c r="P124" i="20" s="1"/>
  <c r="N133" i="20"/>
  <c r="M133" i="20"/>
  <c r="G133" i="20"/>
  <c r="L133" i="20" s="1"/>
  <c r="F133" i="20"/>
  <c r="P133" i="20" s="1"/>
  <c r="N132" i="20"/>
  <c r="M132" i="20"/>
  <c r="G132" i="20"/>
  <c r="O132" i="20" s="1"/>
  <c r="F132" i="20"/>
  <c r="P132" i="20" s="1"/>
  <c r="I133" i="20" l="1"/>
  <c r="I124" i="20"/>
  <c r="J124" i="20"/>
  <c r="O124" i="20"/>
  <c r="K124" i="20"/>
  <c r="H124" i="20"/>
  <c r="J133" i="20"/>
  <c r="K133" i="20"/>
  <c r="O133" i="20"/>
  <c r="H133" i="20"/>
  <c r="H132" i="20"/>
  <c r="L132" i="20"/>
  <c r="I132" i="20"/>
  <c r="J132" i="20"/>
  <c r="K132" i="20"/>
  <c r="N87" i="20"/>
  <c r="M87" i="20"/>
  <c r="G87" i="20"/>
  <c r="L87" i="20" s="1"/>
  <c r="F87" i="20"/>
  <c r="P87" i="20" s="1"/>
  <c r="J87" i="20" l="1"/>
  <c r="K87" i="20"/>
  <c r="O87" i="20"/>
  <c r="I87" i="20"/>
  <c r="H87" i="20"/>
  <c r="N131" i="20"/>
  <c r="M131" i="20"/>
  <c r="G131" i="20"/>
  <c r="L131" i="20" s="1"/>
  <c r="F131" i="20"/>
  <c r="P131" i="20" s="1"/>
  <c r="I131" i="20" l="1"/>
  <c r="J131" i="20"/>
  <c r="K131" i="20"/>
  <c r="O131" i="20"/>
  <c r="H131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33" i="7"/>
  <c r="C33" i="7"/>
  <c r="A33" i="7"/>
  <c r="N130" i="20"/>
  <c r="M130" i="20"/>
  <c r="G130" i="20"/>
  <c r="L130" i="20" s="1"/>
  <c r="F130" i="20"/>
  <c r="P130" i="20" s="1"/>
  <c r="N129" i="20"/>
  <c r="M129" i="20"/>
  <c r="G129" i="20"/>
  <c r="O129" i="20" s="1"/>
  <c r="F129" i="20"/>
  <c r="P129" i="20" s="1"/>
  <c r="N128" i="20"/>
  <c r="M128" i="20"/>
  <c r="G128" i="20"/>
  <c r="O128" i="20" s="1"/>
  <c r="F128" i="20"/>
  <c r="P128" i="20" s="1"/>
  <c r="N127" i="20"/>
  <c r="M127" i="20"/>
  <c r="G127" i="20"/>
  <c r="J127" i="20" s="1"/>
  <c r="F127" i="20"/>
  <c r="P127" i="20" s="1"/>
  <c r="N126" i="20"/>
  <c r="M126" i="20"/>
  <c r="G126" i="20"/>
  <c r="O126" i="20" s="1"/>
  <c r="F126" i="20"/>
  <c r="P126" i="20" s="1"/>
  <c r="N125" i="20"/>
  <c r="M125" i="20"/>
  <c r="G125" i="20"/>
  <c r="O125" i="20" s="1"/>
  <c r="F125" i="20"/>
  <c r="P125" i="20" s="1"/>
  <c r="I130" i="20" l="1"/>
  <c r="J130" i="20"/>
  <c r="J128" i="20"/>
  <c r="L128" i="20"/>
  <c r="H128" i="20"/>
  <c r="I128" i="20"/>
  <c r="H129" i="20"/>
  <c r="L129" i="20"/>
  <c r="I129" i="20"/>
  <c r="J129" i="20"/>
  <c r="K130" i="20"/>
  <c r="O130" i="20"/>
  <c r="K129" i="20"/>
  <c r="H130" i="20"/>
  <c r="K128" i="20"/>
  <c r="J126" i="20"/>
  <c r="I125" i="20"/>
  <c r="H126" i="20"/>
  <c r="L125" i="20"/>
  <c r="H125" i="20"/>
  <c r="L126" i="20"/>
  <c r="J125" i="20"/>
  <c r="I126" i="20"/>
  <c r="K127" i="20"/>
  <c r="O127" i="20"/>
  <c r="H127" i="20"/>
  <c r="L127" i="20"/>
  <c r="I127" i="20"/>
  <c r="K126" i="20"/>
  <c r="K125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23" i="20"/>
  <c r="M123" i="20"/>
  <c r="G123" i="20"/>
  <c r="O123" i="20" s="1"/>
  <c r="F123" i="20"/>
  <c r="P123" i="20" s="1"/>
  <c r="K123" i="20" l="1"/>
  <c r="H123" i="20"/>
  <c r="L123" i="20"/>
  <c r="I123" i="20"/>
  <c r="J123" i="20"/>
  <c r="D32" i="7" l="1"/>
  <c r="C30" i="7"/>
  <c r="C31" i="7"/>
  <c r="C32" i="7"/>
  <c r="D31" i="7"/>
  <c r="D30" i="7"/>
  <c r="A30" i="7"/>
  <c r="A31" i="7"/>
  <c r="A32" i="7"/>
  <c r="F119" i="20"/>
  <c r="P119" i="20" s="1"/>
  <c r="G119" i="20"/>
  <c r="J119" i="20" s="1"/>
  <c r="M119" i="20"/>
  <c r="N119" i="20"/>
  <c r="F120" i="20"/>
  <c r="P120" i="20" s="1"/>
  <c r="G120" i="20"/>
  <c r="H120" i="20" s="1"/>
  <c r="M120" i="20"/>
  <c r="N120" i="20"/>
  <c r="F121" i="20"/>
  <c r="P121" i="20" s="1"/>
  <c r="G121" i="20"/>
  <c r="J121" i="20" s="1"/>
  <c r="M121" i="20"/>
  <c r="N121" i="20"/>
  <c r="F122" i="20"/>
  <c r="P122" i="20" s="1"/>
  <c r="G122" i="20"/>
  <c r="H122" i="20" s="1"/>
  <c r="M122" i="20"/>
  <c r="N122" i="20"/>
  <c r="O119" i="20" l="1"/>
  <c r="K121" i="20"/>
  <c r="I119" i="20"/>
  <c r="O121" i="20"/>
  <c r="I121" i="20"/>
  <c r="K119" i="20"/>
  <c r="J122" i="20"/>
  <c r="L121" i="20"/>
  <c r="H121" i="20"/>
  <c r="J120" i="20"/>
  <c r="L119" i="20"/>
  <c r="H119" i="20"/>
  <c r="O122" i="20"/>
  <c r="K122" i="20"/>
  <c r="O120" i="20"/>
  <c r="K120" i="20"/>
  <c r="I122" i="20"/>
  <c r="I120" i="20"/>
  <c r="L122" i="20"/>
  <c r="L120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6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9" i="7" s="1"/>
  <c r="M29" i="28"/>
  <c r="N29" i="28"/>
  <c r="M30" i="28"/>
  <c r="N30" i="28"/>
  <c r="O30" i="28" s="1"/>
  <c r="C21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4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8" i="7" s="1"/>
  <c r="M60" i="28"/>
  <c r="N60" i="28"/>
  <c r="O60" i="28" s="1"/>
  <c r="C29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0" i="7" s="1"/>
  <c r="O27" i="28"/>
  <c r="O25" i="28"/>
  <c r="O23" i="28"/>
  <c r="C25" i="7" s="1"/>
  <c r="O21" i="28"/>
  <c r="O19" i="28"/>
  <c r="C22" i="7" s="1"/>
  <c r="O15" i="28"/>
  <c r="O11" i="28"/>
  <c r="O18" i="28"/>
  <c r="O14" i="28"/>
  <c r="O17" i="28"/>
  <c r="C23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8" i="7"/>
  <c r="A26" i="7"/>
  <c r="A25" i="7"/>
  <c r="A24" i="7"/>
  <c r="A23" i="7"/>
  <c r="A22" i="7"/>
  <c r="A21" i="7"/>
  <c r="A20" i="7"/>
  <c r="A19" i="7"/>
  <c r="A17" i="7"/>
  <c r="A16" i="7"/>
  <c r="A15" i="7"/>
  <c r="A14" i="7"/>
  <c r="A13" i="7"/>
  <c r="A12" i="7"/>
  <c r="A11" i="7"/>
  <c r="A10" i="7"/>
  <c r="A29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105" i="20"/>
  <c r="M105" i="20"/>
  <c r="G105" i="20"/>
  <c r="O105" i="20" s="1"/>
  <c r="F105" i="20"/>
  <c r="P105" i="20" s="1"/>
  <c r="N104" i="20"/>
  <c r="M104" i="20"/>
  <c r="G104" i="20"/>
  <c r="I104" i="20" s="1"/>
  <c r="F104" i="20"/>
  <c r="P104" i="20" s="1"/>
  <c r="N103" i="20"/>
  <c r="M103" i="20"/>
  <c r="G103" i="20"/>
  <c r="O103" i="20" s="1"/>
  <c r="F103" i="20"/>
  <c r="P103" i="20" s="1"/>
  <c r="N102" i="20"/>
  <c r="M102" i="20"/>
  <c r="G102" i="20"/>
  <c r="I102" i="20" s="1"/>
  <c r="F102" i="20"/>
  <c r="P102" i="20" s="1"/>
  <c r="N101" i="20"/>
  <c r="M101" i="20"/>
  <c r="G101" i="20"/>
  <c r="O101" i="20" s="1"/>
  <c r="F101" i="20"/>
  <c r="P101" i="20" s="1"/>
  <c r="N100" i="20"/>
  <c r="M100" i="20"/>
  <c r="G100" i="20"/>
  <c r="I100" i="20" s="1"/>
  <c r="F100" i="20"/>
  <c r="P100" i="20" s="1"/>
  <c r="N99" i="20"/>
  <c r="M99" i="20"/>
  <c r="G99" i="20"/>
  <c r="O99" i="20" s="1"/>
  <c r="F99" i="20"/>
  <c r="P99" i="20" s="1"/>
  <c r="N98" i="20"/>
  <c r="M98" i="20"/>
  <c r="G98" i="20"/>
  <c r="I98" i="20" s="1"/>
  <c r="F98" i="20"/>
  <c r="P98" i="20" s="1"/>
  <c r="N97" i="20"/>
  <c r="M97" i="20"/>
  <c r="G97" i="20"/>
  <c r="O97" i="20" s="1"/>
  <c r="F97" i="20"/>
  <c r="P97" i="20" s="1"/>
  <c r="N96" i="20"/>
  <c r="M96" i="20"/>
  <c r="G96" i="20"/>
  <c r="I96" i="20" s="1"/>
  <c r="F96" i="20"/>
  <c r="P96" i="20" s="1"/>
  <c r="N95" i="20"/>
  <c r="M95" i="20"/>
  <c r="G95" i="20"/>
  <c r="O95" i="20" s="1"/>
  <c r="F95" i="20"/>
  <c r="P95" i="20" s="1"/>
  <c r="N94" i="20"/>
  <c r="M94" i="20"/>
  <c r="G94" i="20"/>
  <c r="I94" i="20" s="1"/>
  <c r="F94" i="20"/>
  <c r="P94" i="20" s="1"/>
  <c r="N90" i="20"/>
  <c r="M90" i="20"/>
  <c r="G90" i="20"/>
  <c r="O90" i="20" s="1"/>
  <c r="F90" i="20"/>
  <c r="P90" i="20" s="1"/>
  <c r="N89" i="20"/>
  <c r="M89" i="20"/>
  <c r="G89" i="20"/>
  <c r="I89" i="20" s="1"/>
  <c r="F89" i="20"/>
  <c r="P89" i="20" s="1"/>
  <c r="N88" i="20"/>
  <c r="M88" i="20"/>
  <c r="G88" i="20"/>
  <c r="O88" i="20" s="1"/>
  <c r="F88" i="20"/>
  <c r="P88" i="20" s="1"/>
  <c r="N86" i="20"/>
  <c r="M86" i="20"/>
  <c r="G86" i="20"/>
  <c r="I86" i="20" s="1"/>
  <c r="F86" i="20"/>
  <c r="P86" i="20" s="1"/>
  <c r="N85" i="20"/>
  <c r="M85" i="20"/>
  <c r="G85" i="20"/>
  <c r="O85" i="20" s="1"/>
  <c r="F85" i="20"/>
  <c r="P85" i="20" s="1"/>
  <c r="N84" i="20"/>
  <c r="M84" i="20"/>
  <c r="G84" i="20"/>
  <c r="I84" i="20" s="1"/>
  <c r="F84" i="20"/>
  <c r="P84" i="20" s="1"/>
  <c r="N83" i="20"/>
  <c r="M83" i="20"/>
  <c r="G83" i="20"/>
  <c r="O83" i="20" s="1"/>
  <c r="F83" i="20"/>
  <c r="P83" i="20" s="1"/>
  <c r="N82" i="20"/>
  <c r="M82" i="20"/>
  <c r="G82" i="20"/>
  <c r="I82" i="20" s="1"/>
  <c r="F82" i="20"/>
  <c r="P82" i="20" s="1"/>
  <c r="N81" i="20"/>
  <c r="M81" i="20"/>
  <c r="G81" i="20"/>
  <c r="O81" i="20" s="1"/>
  <c r="F81" i="20"/>
  <c r="P81" i="20" s="1"/>
  <c r="N108" i="20"/>
  <c r="M108" i="20"/>
  <c r="G108" i="20"/>
  <c r="O108" i="20" s="1"/>
  <c r="F108" i="20"/>
  <c r="P108" i="20" s="1"/>
  <c r="N107" i="20"/>
  <c r="M107" i="20"/>
  <c r="G107" i="20"/>
  <c r="I107" i="20" s="1"/>
  <c r="F107" i="20"/>
  <c r="P107" i="20" s="1"/>
  <c r="N106" i="20"/>
  <c r="M106" i="20"/>
  <c r="G106" i="20"/>
  <c r="O106" i="20" s="1"/>
  <c r="F106" i="20"/>
  <c r="P106" i="20" s="1"/>
  <c r="N109" i="20"/>
  <c r="M109" i="20"/>
  <c r="G109" i="20"/>
  <c r="O109" i="20" s="1"/>
  <c r="F109" i="20"/>
  <c r="P109" i="20" s="1"/>
  <c r="N110" i="20"/>
  <c r="M110" i="20"/>
  <c r="G110" i="20"/>
  <c r="O110" i="20" s="1"/>
  <c r="F110" i="20"/>
  <c r="P110" i="20" s="1"/>
  <c r="N111" i="20"/>
  <c r="M111" i="20"/>
  <c r="G111" i="20"/>
  <c r="O111" i="20" s="1"/>
  <c r="F111" i="20"/>
  <c r="P111" i="20" s="1"/>
  <c r="N112" i="20"/>
  <c r="M112" i="20"/>
  <c r="G112" i="20"/>
  <c r="O112" i="20" s="1"/>
  <c r="F112" i="20"/>
  <c r="P112" i="20" s="1"/>
  <c r="N113" i="20"/>
  <c r="M113" i="20"/>
  <c r="G113" i="20"/>
  <c r="O113" i="20" s="1"/>
  <c r="F113" i="20"/>
  <c r="P113" i="20" s="1"/>
  <c r="N114" i="20"/>
  <c r="M114" i="20"/>
  <c r="G114" i="20"/>
  <c r="I114" i="20" s="1"/>
  <c r="F114" i="20"/>
  <c r="P114" i="20" s="1"/>
  <c r="N115" i="20"/>
  <c r="M115" i="20"/>
  <c r="G115" i="20"/>
  <c r="O115" i="20" s="1"/>
  <c r="F115" i="20"/>
  <c r="P115" i="20" s="1"/>
  <c r="F117" i="20"/>
  <c r="P117" i="20" s="1"/>
  <c r="G117" i="20"/>
  <c r="J117" i="20" s="1"/>
  <c r="M117" i="20"/>
  <c r="N117" i="20"/>
  <c r="F118" i="20"/>
  <c r="P118" i="20" s="1"/>
  <c r="G118" i="20"/>
  <c r="L118" i="20" s="1"/>
  <c r="M118" i="20"/>
  <c r="N118" i="20"/>
  <c r="N116" i="20"/>
  <c r="M116" i="20"/>
  <c r="G116" i="20"/>
  <c r="I116" i="20" s="1"/>
  <c r="F116" i="20"/>
  <c r="P116" i="20" s="1"/>
  <c r="L103" i="20" l="1"/>
  <c r="I103" i="20"/>
  <c r="I117" i="20"/>
  <c r="J84" i="20"/>
  <c r="L84" i="20"/>
  <c r="J81" i="20"/>
  <c r="J94" i="20"/>
  <c r="J82" i="20"/>
  <c r="J96" i="20"/>
  <c r="H83" i="20"/>
  <c r="L82" i="20"/>
  <c r="J86" i="20"/>
  <c r="J98" i="20"/>
  <c r="J104" i="20"/>
  <c r="H103" i="20"/>
  <c r="O117" i="20"/>
  <c r="J106" i="20"/>
  <c r="I81" i="20"/>
  <c r="I83" i="20"/>
  <c r="J89" i="20"/>
  <c r="J100" i="20"/>
  <c r="H107" i="20"/>
  <c r="H115" i="20"/>
  <c r="L85" i="20"/>
  <c r="L88" i="20"/>
  <c r="L90" i="20"/>
  <c r="L95" i="20"/>
  <c r="L97" i="20"/>
  <c r="L99" i="20"/>
  <c r="J102" i="20"/>
  <c r="L105" i="20"/>
  <c r="H82" i="20"/>
  <c r="H86" i="20"/>
  <c r="H94" i="20"/>
  <c r="H98" i="20"/>
  <c r="H102" i="20"/>
  <c r="H106" i="20"/>
  <c r="H110" i="20"/>
  <c r="H114" i="20"/>
  <c r="H118" i="20"/>
  <c r="H88" i="20"/>
  <c r="H111" i="20"/>
  <c r="L110" i="20"/>
  <c r="L81" i="20"/>
  <c r="J83" i="20"/>
  <c r="I85" i="20"/>
  <c r="I88" i="20"/>
  <c r="I90" i="20"/>
  <c r="I95" i="20"/>
  <c r="I97" i="20"/>
  <c r="I99" i="20"/>
  <c r="I101" i="20"/>
  <c r="H84" i="20"/>
  <c r="H89" i="20"/>
  <c r="H96" i="20"/>
  <c r="H100" i="20"/>
  <c r="H104" i="20"/>
  <c r="H108" i="20"/>
  <c r="H112" i="20"/>
  <c r="H116" i="20"/>
  <c r="H95" i="20"/>
  <c r="H99" i="20"/>
  <c r="L83" i="20"/>
  <c r="J85" i="20"/>
  <c r="J88" i="20"/>
  <c r="J90" i="20"/>
  <c r="J95" i="20"/>
  <c r="J97" i="20"/>
  <c r="J99" i="20"/>
  <c r="L101" i="20"/>
  <c r="H81" i="20"/>
  <c r="H85" i="20"/>
  <c r="H90" i="20"/>
  <c r="H97" i="20"/>
  <c r="H101" i="20"/>
  <c r="H105" i="20"/>
  <c r="H109" i="20"/>
  <c r="H113" i="20"/>
  <c r="H117" i="20"/>
  <c r="K82" i="20"/>
  <c r="O82" i="20"/>
  <c r="K84" i="20"/>
  <c r="O84" i="20"/>
  <c r="K86" i="20"/>
  <c r="O86" i="20"/>
  <c r="K89" i="20"/>
  <c r="O89" i="20"/>
  <c r="K94" i="20"/>
  <c r="O94" i="20"/>
  <c r="K96" i="20"/>
  <c r="O96" i="20"/>
  <c r="K98" i="20"/>
  <c r="O98" i="20"/>
  <c r="K100" i="20"/>
  <c r="O100" i="20"/>
  <c r="K102" i="20"/>
  <c r="O102" i="20"/>
  <c r="K104" i="20"/>
  <c r="O104" i="20"/>
  <c r="I105" i="20"/>
  <c r="K117" i="20"/>
  <c r="L86" i="20"/>
  <c r="L89" i="20"/>
  <c r="L94" i="20"/>
  <c r="L96" i="20"/>
  <c r="L98" i="20"/>
  <c r="L100" i="20"/>
  <c r="J101" i="20"/>
  <c r="L102" i="20"/>
  <c r="J103" i="20"/>
  <c r="L104" i="20"/>
  <c r="J105" i="20"/>
  <c r="J114" i="20"/>
  <c r="I106" i="20"/>
  <c r="J108" i="20"/>
  <c r="K81" i="20"/>
  <c r="K83" i="20"/>
  <c r="K85" i="20"/>
  <c r="K88" i="20"/>
  <c r="K90" i="20"/>
  <c r="K95" i="20"/>
  <c r="K97" i="20"/>
  <c r="K99" i="20"/>
  <c r="K101" i="20"/>
  <c r="K103" i="20"/>
  <c r="K105" i="20"/>
  <c r="I111" i="20"/>
  <c r="L116" i="20"/>
  <c r="J113" i="20"/>
  <c r="J111" i="20"/>
  <c r="J107" i="20"/>
  <c r="L108" i="20"/>
  <c r="L113" i="20"/>
  <c r="J116" i="20"/>
  <c r="K116" i="20"/>
  <c r="O116" i="20"/>
  <c r="I113" i="20"/>
  <c r="L112" i="20"/>
  <c r="L111" i="20"/>
  <c r="L109" i="20"/>
  <c r="L106" i="20"/>
  <c r="I108" i="20"/>
  <c r="K107" i="20"/>
  <c r="O107" i="20"/>
  <c r="L107" i="20"/>
  <c r="K106" i="20"/>
  <c r="K108" i="20"/>
  <c r="I109" i="20"/>
  <c r="J109" i="20"/>
  <c r="K109" i="20"/>
  <c r="I110" i="20"/>
  <c r="J110" i="20"/>
  <c r="K110" i="20"/>
  <c r="K111" i="20"/>
  <c r="I112" i="20"/>
  <c r="J112" i="20"/>
  <c r="K112" i="20"/>
  <c r="K113" i="20"/>
  <c r="L114" i="20"/>
  <c r="K114" i="20"/>
  <c r="O114" i="20"/>
  <c r="L115" i="20"/>
  <c r="I115" i="20"/>
  <c r="J115" i="20"/>
  <c r="K115" i="20"/>
  <c r="O118" i="20"/>
  <c r="K118" i="20"/>
  <c r="J118" i="20"/>
  <c r="L117" i="20"/>
  <c r="I118" i="20"/>
  <c r="F8" i="9"/>
  <c r="G8" i="9"/>
  <c r="D26" i="7"/>
  <c r="D28" i="7"/>
  <c r="D29" i="7"/>
  <c r="D25" i="7" l="1"/>
  <c r="Y20" i="7" l="1"/>
  <c r="Y19" i="7" s="1"/>
  <c r="D19" i="7"/>
  <c r="D20" i="7"/>
  <c r="D17" i="7" l="1"/>
  <c r="D10" i="30" l="1"/>
  <c r="C10" i="30"/>
  <c r="D14" i="30" l="1"/>
  <c r="C14" i="30"/>
  <c r="D22" i="7"/>
  <c r="D24" i="7" l="1"/>
  <c r="D21" i="7" l="1"/>
  <c r="D13" i="30" l="1"/>
  <c r="C13" i="30"/>
  <c r="D12" i="30"/>
  <c r="C12" i="30"/>
  <c r="G7" i="9"/>
  <c r="F7" i="9"/>
  <c r="G6" i="9"/>
  <c r="F6" i="9"/>
  <c r="C11" i="30" l="1"/>
  <c r="D11" i="30"/>
  <c r="D23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<sst xmlns="http://schemas.openxmlformats.org/spreadsheetml/2006/main" count="5319" uniqueCount="659">
  <si>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</si>
  <si>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</si>
  <si>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</si>
  <si>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</si>
  <si>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</si>
  <si>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</si>
  <si>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</si>
  <si>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</si>
  <si>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</si>
  <si>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</si>
  <si>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</si>
  <si>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</si>
  <si>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</si>
  <si>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</si>
  <si>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</si>
  <si>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</si>
  <si>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</si>
  <si>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</si>
  <si>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</si>
  <si>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</si>
  <si>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</si>
  <si>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</si>
  <si>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</si>
  <si>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</si>
  <si>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</si>
  <si>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</si>
  <si>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</si>
  <si>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</si>
  <si>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</si>
  <si>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</si>
  <si>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</si>
  <si>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</si>
  <si>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</si>
  <si>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</si>
  <si>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</si>
  <si>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</si>
  <si>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</si>
  <si>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</si>
  <si>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</si>
  <si>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</si>
  <si>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</si>
  <si>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</si>
  <si>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</si>
  <si>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</si>
  <si>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</si>
  <si>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</si>
  <si>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</si>
  <si>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</si>
  <si>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</si>
  <si>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</si>
  <si>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</si>
  <si>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</si>
  <si>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</si>
  <si>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</si>
  <si>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</si>
  <si>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</si>
  <si>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</si>
  <si>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</si>
  <si>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</si>
  <si>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</si>
  <si>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</si>
  <si>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</si>
  <si>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</si>
  <si>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</si>
  <si>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</si>
  <si>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</si>
  <si>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</si>
  <si>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</si>
  <si>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</si>
  <si>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</si>
  <si>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</si>
  <si>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</si>
  <si>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</si>
  <si>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</si>
  <si>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</si>
  <si>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</si>
  <si>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</si>
  <si>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</si>
  <si>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</si>
  <si>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</si>
  <si>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</si>
  <si>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</si>
  <si>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</si>
  <si>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</si>
  <si>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</si>
  <si>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</si>
  <si>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</si>
  <si>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</si>
  <si>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</si>
  <si>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</si>
  <si>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</si>
  <si>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</si>
  <si>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</si>
  <si>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</si>
  <si>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</si>
  <si>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</si>
  <si>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</si>
  <si>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</si>
  <si>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</si>
  <si>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</si>
  <si>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</si>
  <si>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</si>
  <si>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</si>
  <si>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</si>
  <si>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</si>
  <si>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</si>
  <si>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</si>
  <si>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</si>
  <si>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</si>
  <si>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</si>
  <si>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</si>
  <si>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</si>
  <si>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</si>
  <si>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</si>
  <si>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</si>
  <si>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</si>
  <si>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</si>
  <si>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</si>
  <si>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</si>
  <si>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</si>
  <si>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</si>
  <si>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</si>
  <si>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</si>
  <si>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</si>
  <si>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</si>
  <si>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</si>
  <si>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</si>
  <si>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</si>
  <si>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</si>
  <si>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</si>
  <si>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</si>
  <si>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</si>
  <si>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</si>
  <si>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</si>
  <si>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</si>
  <si>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</si>
  <si>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</si>
  <si>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</si>
  <si>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</si>
  <si>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</si>
  <si>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</si>
  <si>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</si>
  <si>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</si>
  <si>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</si>
  <si>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</si>
  <si>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</si>
  <si>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</si>
  <si>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</si>
  <si>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</si>
  <si>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</si>
  <si>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</si>
  <si>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</si>
  <si>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</si>
  <si>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</si>
  <si>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</si>
  <si>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</si>
  <si>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</si>
  <si>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</si>
  <si>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</si>
  <si>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</si>
  <si>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</si>
  <si>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</si>
  <si>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</si>
  <si>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</si>
  <si>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</si>
  <si>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</si>
  <si>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</si>
  <si>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</si>
  <si>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</si>
  <si>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</si>
  <si>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</si>
  <si>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</si>
  <si>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</si>
  <si>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</si>
  <si>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</si>
  <si>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</si>
  <si>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</si>
  <si>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</si>
  <si>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</si>
  <si>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</si>
  <si>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</si>
  <si>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</si>
  <si>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</si>
  <si>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</si>
  <si>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</si>
  <si>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</si>
  <si>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</si>
  <si>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</si>
  <si>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</si>
  <si>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</si>
  <si>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</si>
  <si>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</si>
  <si>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</si>
  <si>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</si>
  <si>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</si>
  <si>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</si>
  <si>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</si>
  <si>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</si>
  <si>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</si>
  <si>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</si>
  <si>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</si>
  <si>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</si>
  <si>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</si>
  <si>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</si>
  <si>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</si>
  <si>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</si>
  <si>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</si>
  <si>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</si>
  <si>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</si>
  <si>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</si>
  <si>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</si>
  <si>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</si>
  <si>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</si>
  <si>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</si>
  <si>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</si>
  <si>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</si>
  <si>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</si>
  <si>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</si>
  <si>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</si>
  <si>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</si>
  <si>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</si>
  <si>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</si>
  <si>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</si>
  <si>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</si>
  <si>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</si>
  <si>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</si>
  <si>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</si>
  <si>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</si>
  <si>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</si>
  <si>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</si>
  <si>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</si>
  <si>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</si>
  <si>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</si>
  <si>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</si>
  <si>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</si>
  <si>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</si>
  <si>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</si>
  <si>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</si>
  <si>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</si>
  <si>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</si>
  <si>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</si>
  <si>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</si>
  <si>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</si>
  <si>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</si>
  <si>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</si>
  <si>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</si>
  <si>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</si>
  <si>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</si>
  <si>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</si>
  <si>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</si>
  <si>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</si>
  <si>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</si>
  <si>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</si>
  <si>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</si>
  <si>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</si>
  <si>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</si>
  <si>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</si>
  <si>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</si>
  <si>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</si>
  <si>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</si>
  <si>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</si>
  <si>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</si>
  <si>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</si>
  <si>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</si>
  <si>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</si>
  <si>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</si>
  <si>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</si>
  <si>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</si>
  <si>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</si>
  <si>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</si>
  <si>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</si>
  <si>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</si>
  <si>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</si>
  <si>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</si>
  <si>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</si>
  <si>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</si>
  <si>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</si>
  <si>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</si>
  <si>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</si>
  <si>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</si>
  <si>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</si>
  <si>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</si>
  <si>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</si>
  <si>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</si>
  <si>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</si>
  <si>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</si>
  <si>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</si>
  <si>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</si>
  <si>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</si>
  <si>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</si>
  <si>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</si>
  <si>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</si>
  <si>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</si>
  <si>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</si>
  <si>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</si>
  <si>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</si>
  <si>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</si>
  <si>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</si>
  <si>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</si>
  <si>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</si>
  <si>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</si>
  <si>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</si>
  <si>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</si>
  <si>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</si>
  <si>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</si>
  <si>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</si>
  <si>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</si>
  <si>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</si>
  <si>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</si>
  <si>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</si>
  <si>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</si>
  <si>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</si>
  <si>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</si>
  <si>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</si>
  <si>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</si>
  <si>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</si>
  <si>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</si>
  <si>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</si>
  <si>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</si>
  <si>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</si>
  <si>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</si>
  <si>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</si>
  <si>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</si>
  <si>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</si>
  <si>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</si>
  <si>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</si>
  <si>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</si>
  <si>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</si>
  <si>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</si>
  <si>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</si>
  <si>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</si>
  <si>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</si>
  <si>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</si>
  <si>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</si>
  <si>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</si>
  <si>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</si>
  <si>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</si>
  <si>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</si>
  <si>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</si>
  <si>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</si>
  <si>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</si>
  <si>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</si>
  <si>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</si>
  <si>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</si>
  <si>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</si>
  <si>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</si>
  <si>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</si>
  <si>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</si>
  <si>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</si>
  <si>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</si>
  <si>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</si>
  <si>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</si>
  <si>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</si>
  <si>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</si>
  <si>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</si>
  <si>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</si>
  <si>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</si>
  <si>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</si>
  <si>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</si>
  <si>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</si>
  <si>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</si>
  <si>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</si>
  <si>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</si>
  <si>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</si>
  <si>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</si>
  <si>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</si>
  <si>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</si>
  <si>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</si>
  <si>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</si>
  <si>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</si>
  <si>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</si>
  <si>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</si>
  <si>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</si>
  <si>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</si>
  <si>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</si>
  <si>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</si>
  <si>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</si>
  <si>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</si>
  <si>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</si>
  <si>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</si>
  <si>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</si>
  <si>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</si>
  <si>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</si>
  <si>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</si>
  <si>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</si>
  <si>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</si>
  <si>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</si>
  <si>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</si>
  <si>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</si>
  <si>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</si>
  <si>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</si>
  <si>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</si>
  <si>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</si>
  <si>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</si>
  <si>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</si>
  <si>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</si>
  <si>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</si>
  <si>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</si>
  <si>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</si>
  <si>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</si>
  <si>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</si>
  <si>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</si>
  <si>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</si>
  <si>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</si>
  <si>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</si>
  <si>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</si>
  <si>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</si>
  <si>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</si>
  <si>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</si>
  <si>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</si>
  <si>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</si>
  <si>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</si>
  <si>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</si>
  <si>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</si>
  <si>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</si>
  <si>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</si>
  <si>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</si>
  <si>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</si>
  <si>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</si>
  <si>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</si>
  <si>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</si>
  <si>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</si>
  <si>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</si>
  <si>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</si>
  <si>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</si>
  <si>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</si>
  <si>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</si>
  <si>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</si>
  <si>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</si>
  <si>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</si>
  <si>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</si>
  <si>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</si>
  <si>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</si>
  <si>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</si>
  <si>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</si>
  <si>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</si>
  <si>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</si>
  <si>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</si>
  <si>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</si>
  <si>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</si>
  <si>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</si>
  <si>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</si>
  <si>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</si>
  <si>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</si>
  <si>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</si>
  <si>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</si>
  <si>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</si>
  <si>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</si>
  <si>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</si>
  <si>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</si>
  <si>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</si>
  <si>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</si>
  <si>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</si>
  <si>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</si>
  <si>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</si>
  <si>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</si>
  <si>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</si>
  <si>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</si>
  <si>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</si>
  <si>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</si>
  <si>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</si>
  <si>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</si>
  <si>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</si>
  <si>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</si>
  <si>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</si>
  <si>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</si>
  <si>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</si>
  <si>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</si>
  <si>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</si>
  <si>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</si>
  <si>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</si>
  <si>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</si>
  <si>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</si>
  <si>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</si>
  <si>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</si>
  <si>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</si>
  <si>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</si>
  <si>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</si>
  <si>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</si>
  <si>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</si>
  <si>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</si>
  <si>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</si>
  <si>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</si>
  <si>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</si>
  <si>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</si>
  <si>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</si>
  <si>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</si>
  <si>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</si>
  <si>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</si>
  <si>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</si>
  <si>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</si>
  <si>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</si>
  <si>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</si>
  <si>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</si>
  <si>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</si>
  <si>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</si>
  <si>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</si>
  <si>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</si>
  <si>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</si>
  <si>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</si>
  <si>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</si>
  <si>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</si>
  <si>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</si>
  <si>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</si>
  <si>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</si>
  <si>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</si>
  <si>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</si>
  <si>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</si>
  <si>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</si>
  <si>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</si>
  <si>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</si>
  <si>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</si>
  <si>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</si>
  <si>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</si>
  <si>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</si>
  <si>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</si>
  <si>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</si>
  <si>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</si>
  <si>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</si>
  <si>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</si>
  <si>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</si>
  <si>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</si>
  <si>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</si>
  <si>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</si>
  <si>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</si>
  <si>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</si>
  <si>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</si>
  <si>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</si>
  <si>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</si>
  <si>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</si>
  <si>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</si>
  <si>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</si>
  <si>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</si>
  <si>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</si>
  <si>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</si>
  <si>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</si>
  <si>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</si>
  <si>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</si>
  <si>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</si>
  <si>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</si>
  <si>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</si>
  <si>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</si>
  <si>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</si>
  <si>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</si>
  <si>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</si>
  <si>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</si>
  <si>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</si>
  <si>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</si>
  <si>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</si>
  <si>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</si>
  <si>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</si>
  <si>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</si>
  <si>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</si>
  <si>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</si>
  <si>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</si>
  <si>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</si>
  <si>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</si>
  <si>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</si>
  <si>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</si>
  <si>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</si>
  <si>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</si>
  <si>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</si>
  <si>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</si>
  <si>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</si>
  <si>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</si>
  <si>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</si>
  <si>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</si>
  <si>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</si>
  <si>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</si>
  <si>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</si>
  <si>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</si>
  <si>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</si>
  <si>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</si>
  <si>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</si>
  <si>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</si>
  <si>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</si>
  <si>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</si>
  <si>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</si>
  <si>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</si>
  <si>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</si>
  <si>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</si>
  <si>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</si>
  <si>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</si>
  <si>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</si>
  <si>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</si>
  <si>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</si>
  <si>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</si>
  <si>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</si>
  <si>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</si>
  <si>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</si>
  <si>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</si>
  <si>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</si>
  <si>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</si>
  <si>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</si>
  <si>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</si>
  <si>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</si>
  <si>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</si>
  <si>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</si>
  <si>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</si>
  <si>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</si>
  <si>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</si>
  <si>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</si>
  <si>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</si>
  <si>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</si>
  <si>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</si>
  <si>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</si>
  <si>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</si>
  <si>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</si>
  <si>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</si>
  <si>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</si>
  <si>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</si>
  <si>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</si>
  <si>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</si>
  <si>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</si>
  <si>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</si>
  <si>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</si>
  <si>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</si>
  <si>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</si>
  <si>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</si>
  <si>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</si>
  <si>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</si>
  <si>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</si>
  <si>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</si>
  <si>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</si>
  <si>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</si>
  <si>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</si>
  <si>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</si>
  <si>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</si>
  <si>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</si>
  <si>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</si>
  <si>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</si>
  <si>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</si>
  <si>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</si>
  <si>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</si>
  <si>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</si>
  <si>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</si>
  <si>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</si>
  <si>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</si>
  <si>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</si>
  <si>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</si>
  <si>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</si>
  <si>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</si>
  <si>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</si>
  <si>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</si>
  <si>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</si>
  <si>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</si>
  <si>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</si>
  <si>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</si>
  <si>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</si>
  <si>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</si>
  <si>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</si>
  <si>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</si>
  <si>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</si>
  <si>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</si>
  <si>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</si>
  <si>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</si>
  <si>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</si>
  <si>
    <t>2308_Valley_Link</t>
  </si>
  <si>
    <t>2306_Dumbarton_Rail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</si>
</sst>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zoomScale="80" zoomScaleNormal="80" workbookViewId="0">
      <selection activeCell="C46" sqref="C46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2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2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45"/>
  <sheetViews>
    <sheetView tabSelected="1" zoomScale="70" zoomScaleNormal="70" workbookViewId="0">
      <pane ySplit="1" topLeftCell="A36" activePane="bottomLeft" state="frozen"/>
      <selection activeCell="C39" sqref="C39"/>
      <selection pane="bottomLeft" activeCell="I75" sqref="I75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101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81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118" si="11">IF(D39="RT","RTFF",IF(D39="CG","CAG","BTTF"))</f>
        <v>CAG</v>
      </c>
      <c r="N39" s="23" t="str">
        <f t="shared" ref="N39:N118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9" si="13">A49&amp;"_"&amp;D49&amp;"_"&amp;B49&amp;"_"&amp;C49&amp;"_"&amp;E49</f>
        <v>2050_TM151_PPA_RT_06_1_Crossings1_00</v>
      </c>
      <c r="G49" s="72">
        <v>1001</v>
      </c>
      <c r="H49" s="23" t="str">
        <f t="shared" ref="H49:H69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9" si="15">IF(D49="RT","RTFF",IF(D49="CG","CAG","BTTF"))</f>
        <v>RTFF</v>
      </c>
      <c r="N49" s="23" t="str">
        <f t="shared" ref="N49:N69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9" si="17"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8" t="s">
        <v>618</v>
      </c>
      <c r="F56" s="23" t="str">
        <f t="shared" si="13"/>
        <v>2050_TM151_PPA_RT_07_1_Crossings3_01</v>
      </c>
      <c r="G56" s="72">
        <v>1003</v>
      </c>
      <c r="H56" s="23" t="str">
        <f t="shared" si="14"/>
        <v>1003_01_RT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1_Crossings3\2050_TM151_PPA_RT_07_1_Crossings3_01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8" t="s">
        <v>618</v>
      </c>
      <c r="F57" s="23" t="str">
        <f t="shared" si="13"/>
        <v>2050_TM151_PPA_RT_07_1_Crossings4_01</v>
      </c>
      <c r="G57" s="72">
        <v>1004</v>
      </c>
      <c r="H57" s="23" t="str">
        <f t="shared" si="14"/>
        <v>1004_01_RT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1_Crossings4\2050_TM151_PPA_RT_07_1_Crossings4_01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595</v>
      </c>
      <c r="F58" s="23" t="str">
        <f t="shared" si="13"/>
        <v>2050_TM151_PPA_RT_07_1_Crossings4_05</v>
      </c>
      <c r="G58" s="72">
        <v>1004</v>
      </c>
      <c r="H58" s="23" t="str">
        <f t="shared" si="14"/>
        <v>1004_05_RT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1_Crossings4\2050_TM151_PPA_RT_07_1_Crossings4_05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9" t="s">
        <v>618</v>
      </c>
      <c r="F61" s="90" t="str">
        <f t="shared" si="13"/>
        <v>2050_TM151_PPA_RT_07_1_Crossings7_01</v>
      </c>
      <c r="G61" s="73">
        <v>1007</v>
      </c>
      <c r="H61" s="90" t="str">
        <f t="shared" si="14"/>
        <v>1007_01_RT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1_Crossings7\2050_TM151_PPA_RT_07_1_Crossings7_01</v>
      </c>
    </row>
    <row r="62" spans="1:16" x14ac:dyDescent="0.25">
      <c r="A62" s="85" t="s">
        <v>597</v>
      </c>
      <c r="B62" s="88" t="s">
        <v>652</v>
      </c>
      <c r="C62" s="85" t="s">
        <v>305</v>
      </c>
      <c r="D62" s="85" t="s">
        <v>249</v>
      </c>
      <c r="E62" s="88" t="s">
        <v>618</v>
      </c>
      <c r="F62" s="23" t="str">
        <f t="shared" si="13"/>
        <v>2050_TM151_PPA_CG_07_1_Crossings1_01</v>
      </c>
      <c r="G62" s="72">
        <v>1001</v>
      </c>
      <c r="H62" s="23" t="str">
        <f t="shared" si="14"/>
        <v>1001_01_CG</v>
      </c>
      <c r="I62" s="23" t="str">
        <f>VLOOKUP(G62,'PPA IDs'!$A$2:$B$150,2,0)</f>
        <v>Crossings 1 - BART New Markets + Highway Crossing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hvy</v>
      </c>
      <c r="M62" s="23" t="str">
        <f t="shared" si="15"/>
        <v>CAG</v>
      </c>
      <c r="N62" s="23" t="str">
        <f t="shared" si="16"/>
        <v>2050_TM151_PPA_CG_07</v>
      </c>
      <c r="O62" s="23" t="str">
        <f>VLOOKUP($G62,'PPA IDs'!$A$2:$M$95,12,0)</f>
        <v>scenario-baseline</v>
      </c>
      <c r="P62" s="23" t="str">
        <f t="shared" si="17"/>
        <v>1_Crossings1\2050_TM151_PPA_CG_07_1_Crossings1_01</v>
      </c>
    </row>
    <row r="63" spans="1:16" x14ac:dyDescent="0.25">
      <c r="A63" s="85" t="s">
        <v>597</v>
      </c>
      <c r="B63" s="88" t="s">
        <v>652</v>
      </c>
      <c r="C63" s="85" t="s">
        <v>306</v>
      </c>
      <c r="D63" s="85" t="s">
        <v>249</v>
      </c>
      <c r="E63" s="85" t="s">
        <v>596</v>
      </c>
      <c r="F63" s="23" t="str">
        <f t="shared" si="13"/>
        <v>2050_TM151_PPA_CG_07_1_Crossings2_00</v>
      </c>
      <c r="G63" s="72">
        <v>1002</v>
      </c>
      <c r="H63" s="23" t="str">
        <f t="shared" si="14"/>
        <v>1002_00_CG</v>
      </c>
      <c r="I63" s="23" t="str">
        <f>VLOOKUP(G63,'PPA IDs'!$A$2:$B$150,2,0)</f>
        <v>Crossings 2 - BART Mission St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hvy</v>
      </c>
      <c r="M63" s="23" t="str">
        <f t="shared" si="15"/>
        <v>CAG</v>
      </c>
      <c r="N63" s="23" t="str">
        <f t="shared" si="16"/>
        <v>2050_TM151_PPA_CG_07</v>
      </c>
      <c r="O63" s="23" t="str">
        <f>VLOOKUP($G63,'PPA IDs'!$A$2:$M$95,12,0)</f>
        <v>scenario-baseline</v>
      </c>
      <c r="P63" s="23" t="str">
        <f t="shared" si="17"/>
        <v>1_Crossings2\2050_TM151_PPA_CG_07_1_Crossings2_00</v>
      </c>
    </row>
    <row r="64" spans="1:16" x14ac:dyDescent="0.25">
      <c r="A64" s="85" t="s">
        <v>597</v>
      </c>
      <c r="B64" s="88" t="s">
        <v>652</v>
      </c>
      <c r="C64" s="85" t="s">
        <v>307</v>
      </c>
      <c r="D64" s="85" t="s">
        <v>249</v>
      </c>
      <c r="E64" s="85" t="s">
        <v>596</v>
      </c>
      <c r="F64" s="23" t="str">
        <f t="shared" si="13"/>
        <v>2050_TM151_PPA_CG_07_1_Crossings3_00</v>
      </c>
      <c r="G64" s="72">
        <v>1003</v>
      </c>
      <c r="H64" s="23" t="str">
        <f t="shared" si="14"/>
        <v>1003_00_CG</v>
      </c>
      <c r="I64" s="23" t="str">
        <f>VLOOKUP(G64,'PPA IDs'!$A$2:$B$150,2,0)</f>
        <v>Crossings 3 - BART New Markets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hvy</v>
      </c>
      <c r="M64" s="23" t="str">
        <f t="shared" si="15"/>
        <v>CAG</v>
      </c>
      <c r="N64" s="23" t="str">
        <f t="shared" si="16"/>
        <v>2050_TM151_PPA_CG_07</v>
      </c>
      <c r="O64" s="23" t="str">
        <f>VLOOKUP($G64,'PPA IDs'!$A$2:$M$95,12,0)</f>
        <v>scenario-baseline</v>
      </c>
      <c r="P64" s="23" t="str">
        <f t="shared" si="17"/>
        <v>1_Crossings3\2050_TM151_PPA_CG_07_1_Crossings3_00</v>
      </c>
    </row>
    <row r="65" spans="1:16" x14ac:dyDescent="0.25">
      <c r="A65" s="85" t="s">
        <v>597</v>
      </c>
      <c r="B65" s="88" t="s">
        <v>652</v>
      </c>
      <c r="C65" s="85" t="s">
        <v>308</v>
      </c>
      <c r="D65" s="85" t="s">
        <v>249</v>
      </c>
      <c r="E65" s="85" t="s">
        <v>596</v>
      </c>
      <c r="F65" s="23" t="str">
        <f t="shared" si="13"/>
        <v>2050_TM151_PPA_CG_07_1_Crossings4_00</v>
      </c>
      <c r="G65" s="72">
        <v>1004</v>
      </c>
      <c r="H65" s="23" t="str">
        <f t="shared" si="14"/>
        <v>1004_00_CG</v>
      </c>
      <c r="I65" s="23" t="str">
        <f>VLOOKUP(G65,'PPA IDs'!$A$2:$B$150,2,0)</f>
        <v>Crossings 4 - Regional Rail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5"/>
        <v>CAG</v>
      </c>
      <c r="N65" s="23" t="str">
        <f t="shared" si="16"/>
        <v>2050_TM151_PPA_CG_07</v>
      </c>
      <c r="O65" s="23" t="str">
        <f>VLOOKUP($G65,'PPA IDs'!$A$2:$M$95,12,0)</f>
        <v>scenario-baseline</v>
      </c>
      <c r="P65" s="23" t="str">
        <f t="shared" si="17"/>
        <v>1_Crossings4\2050_TM151_PPA_CG_07_1_Crossings4_00</v>
      </c>
    </row>
    <row r="66" spans="1:16" x14ac:dyDescent="0.25">
      <c r="A66" s="85" t="s">
        <v>597</v>
      </c>
      <c r="B66" s="88" t="s">
        <v>652</v>
      </c>
      <c r="C66" s="85" t="s">
        <v>308</v>
      </c>
      <c r="D66" s="85" t="s">
        <v>249</v>
      </c>
      <c r="E66" s="88" t="s">
        <v>620</v>
      </c>
      <c r="F66" s="23" t="str">
        <f t="shared" si="13"/>
        <v>2050_TM151_PPA_CG_07_1_Crossings4_06</v>
      </c>
      <c r="G66" s="72">
        <v>1004</v>
      </c>
      <c r="H66" s="23" t="str">
        <f t="shared" si="14"/>
        <v>1004_06_CG</v>
      </c>
      <c r="I66" s="80" t="s">
        <v>493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5"/>
        <v>CAG</v>
      </c>
      <c r="N66" s="23" t="str">
        <f t="shared" si="16"/>
        <v>2050_TM151_PPA_CG_07</v>
      </c>
      <c r="O66" s="23" t="str">
        <f>VLOOKUP($G66,'PPA IDs'!$A$2:$M$95,12,0)</f>
        <v>scenario-baseline</v>
      </c>
      <c r="P66" s="23" t="str">
        <f t="shared" si="17"/>
        <v>1_Crossings4\2050_TM151_PPA_CG_07_1_Crossings4_06</v>
      </c>
    </row>
    <row r="67" spans="1:16" x14ac:dyDescent="0.25">
      <c r="A67" s="85" t="s">
        <v>597</v>
      </c>
      <c r="B67" s="88" t="s">
        <v>652</v>
      </c>
      <c r="C67" s="85" t="s">
        <v>304</v>
      </c>
      <c r="D67" s="85" t="s">
        <v>249</v>
      </c>
      <c r="E67" s="85" t="s">
        <v>596</v>
      </c>
      <c r="F67" s="23" t="str">
        <f t="shared" si="13"/>
        <v>2050_TM151_PPA_CG_07_1_Crossings5_00</v>
      </c>
      <c r="G67" s="72">
        <v>1005</v>
      </c>
      <c r="H67" s="23" t="str">
        <f t="shared" si="14"/>
        <v>1005_00_CG</v>
      </c>
      <c r="I67" s="23" t="str">
        <f>VLOOKUP(G67,'PPA IDs'!$A$2:$B$150,2,0)</f>
        <v>Crossings 5 - Mid-Bay Crossing</v>
      </c>
      <c r="J67" s="23" t="str">
        <f>VLOOKUP($G67,'PPA IDs'!$A$2:$K$95,9,0)</f>
        <v>various</v>
      </c>
      <c r="K67" s="23" t="str">
        <f>VLOOKUP($G67,'PPA IDs'!$A$2:$K$95,10,0)</f>
        <v>road</v>
      </c>
      <c r="L67" s="23" t="str">
        <f>VLOOKUP($G67,'PPA IDs'!$A$2:$K$95,11,0)</f>
        <v>road</v>
      </c>
      <c r="M67" s="23" t="str">
        <f t="shared" si="15"/>
        <v>CAG</v>
      </c>
      <c r="N67" s="23" t="str">
        <f t="shared" si="16"/>
        <v>2050_TM151_PPA_CG_07</v>
      </c>
      <c r="O67" s="23" t="str">
        <f>VLOOKUP($G67,'PPA IDs'!$A$2:$M$95,12,0)</f>
        <v>scenario-baseline</v>
      </c>
      <c r="P67" s="23" t="str">
        <f t="shared" si="17"/>
        <v>1_Crossings5\2050_TM151_PPA_CG_07_1_Crossings5_00</v>
      </c>
    </row>
    <row r="68" spans="1:16" x14ac:dyDescent="0.25">
      <c r="A68" s="85" t="s">
        <v>597</v>
      </c>
      <c r="B68" s="88" t="s">
        <v>652</v>
      </c>
      <c r="C68" s="85" t="s">
        <v>309</v>
      </c>
      <c r="D68" s="85" t="s">
        <v>249</v>
      </c>
      <c r="E68" s="85" t="s">
        <v>596</v>
      </c>
      <c r="F68" s="23" t="str">
        <f t="shared" si="13"/>
        <v>2050_TM151_PPA_CG_07_1_Crossings6_00</v>
      </c>
      <c r="G68" s="72">
        <v>1006</v>
      </c>
      <c r="H68" s="23" t="str">
        <f t="shared" si="14"/>
        <v>1006_00_CG</v>
      </c>
      <c r="I68" s="23" t="str">
        <f>VLOOKUP(G68,'PPA IDs'!$A$2:$B$150,2,0)</f>
        <v>Crossings 6 - San Mateo Bridge Widening</v>
      </c>
      <c r="J68" s="23" t="str">
        <f>VLOOKUP($G68,'PPA IDs'!$A$2:$K$95,9,0)</f>
        <v>various</v>
      </c>
      <c r="K68" s="23" t="str">
        <f>VLOOKUP($G68,'PPA IDs'!$A$2:$K$95,10,0)</f>
        <v>road</v>
      </c>
      <c r="L68" s="23" t="str">
        <f>VLOOKUP($G68,'PPA IDs'!$A$2:$K$95,11,0)</f>
        <v>road</v>
      </c>
      <c r="M68" s="23" t="str">
        <f t="shared" si="15"/>
        <v>CAG</v>
      </c>
      <c r="N68" s="23" t="str">
        <f t="shared" si="16"/>
        <v>2050_TM151_PPA_CG_07</v>
      </c>
      <c r="O68" s="23" t="str">
        <f>VLOOKUP($G68,'PPA IDs'!$A$2:$M$95,12,0)</f>
        <v>scenario-baseline</v>
      </c>
      <c r="P68" s="23" t="str">
        <f t="shared" si="17"/>
        <v>1_Crossings6\2050_TM151_PPA_CG_07_1_Crossings6_00</v>
      </c>
    </row>
    <row r="69" spans="1:16" x14ac:dyDescent="0.25">
      <c r="A69" s="86" t="s">
        <v>597</v>
      </c>
      <c r="B69" s="89" t="s">
        <v>652</v>
      </c>
      <c r="C69" s="86" t="s">
        <v>310</v>
      </c>
      <c r="D69" s="86" t="s">
        <v>249</v>
      </c>
      <c r="E69" s="86" t="s">
        <v>596</v>
      </c>
      <c r="F69" s="90" t="str">
        <f t="shared" si="13"/>
        <v>2050_TM151_PPA_CG_07_1_Crossings7_00</v>
      </c>
      <c r="G69" s="73">
        <v>1007</v>
      </c>
      <c r="H69" s="90" t="str">
        <f t="shared" si="14"/>
        <v>1007_00_CG</v>
      </c>
      <c r="I69" s="90" t="str">
        <f>VLOOKUP(G69,'PPA IDs'!$A$2:$B$150,2,0)</f>
        <v>Crossings 7 - Regional Rail + BART New Markets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hvy</v>
      </c>
      <c r="M69" s="90" t="str">
        <f t="shared" si="15"/>
        <v>CAG</v>
      </c>
      <c r="N69" s="90" t="str">
        <f t="shared" si="16"/>
        <v>2050_TM151_PPA_CG_07</v>
      </c>
      <c r="O69" s="90" t="str">
        <f>VLOOKUP($G69,'PPA IDs'!$A$2:$M$95,12,0)</f>
        <v>scenario-baseline</v>
      </c>
      <c r="P69" s="90" t="str">
        <f t="shared" si="17"/>
        <v>1_Crossings7\2050_TM151_PPA_CG_07_1_Crossings7_00</v>
      </c>
    </row>
    <row r="70" spans="1:16" x14ac:dyDescent="0.25">
      <c r="A70" s="85" t="s">
        <v>597</v>
      </c>
      <c r="B70" s="88" t="s">
        <v>652</v>
      </c>
      <c r="C70" s="85" t="s">
        <v>305</v>
      </c>
      <c r="D70" s="85" t="s">
        <v>251</v>
      </c>
      <c r="E70" s="88" t="s">
        <v>618</v>
      </c>
      <c r="F70" s="23" t="str">
        <f t="shared" ref="F70:F80" si="18">A70&amp;"_"&amp;D70&amp;"_"&amp;B70&amp;"_"&amp;C70&amp;"_"&amp;E70</f>
        <v>2050_TM151_PPA_BF_07_1_Crossings1_01</v>
      </c>
      <c r="G70" s="72">
        <v>1001</v>
      </c>
      <c r="H70" s="23" t="str">
        <f t="shared" ref="H70:H80" si="19">G70&amp;"_"&amp;E70&amp;"_"&amp;D70</f>
        <v>1001_01_BF</v>
      </c>
      <c r="I70" s="23" t="str">
        <f>VLOOKUP(G70,'PPA IDs'!$A$2:$B$150,2,0)</f>
        <v>Crossings 1 - BART New Markets + Highway Crossing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ref="M70:M80" si="20">IF(D70="RT","RTFF",IF(D70="CG","CAG","BTTF"))</f>
        <v>BTTF</v>
      </c>
      <c r="N70" s="23" t="str">
        <f t="shared" ref="N70:N80" si="21">A70&amp;"_"&amp;D70&amp;"_"&amp;B70</f>
        <v>2050_TM151_PPA_BF_07</v>
      </c>
      <c r="O70" s="23" t="str">
        <f>VLOOKUP($G70,'PPA IDs'!$A$2:$M$95,12,0)</f>
        <v>scenario-baseline</v>
      </c>
      <c r="P70" s="23" t="str">
        <f t="shared" ref="P70:P80" si="22">C70&amp;"\"&amp;F70</f>
        <v>1_Crossings1\2050_TM151_PPA_BF_07_1_Crossings1_01</v>
      </c>
    </row>
    <row r="71" spans="1:16" x14ac:dyDescent="0.25">
      <c r="A71" s="85" t="s">
        <v>597</v>
      </c>
      <c r="B71" s="88" t="s">
        <v>652</v>
      </c>
      <c r="C71" s="85" t="s">
        <v>306</v>
      </c>
      <c r="D71" s="85" t="s">
        <v>251</v>
      </c>
      <c r="E71" s="85" t="s">
        <v>596</v>
      </c>
      <c r="F71" s="23" t="str">
        <f t="shared" si="18"/>
        <v>2050_TM151_PPA_BF_07_1_Crossings2_00</v>
      </c>
      <c r="G71" s="72">
        <v>1002</v>
      </c>
      <c r="H71" s="23" t="str">
        <f t="shared" si="19"/>
        <v>1002_00_BF</v>
      </c>
      <c r="I71" s="23" t="str">
        <f>VLOOKUP(G71,'PPA IDs'!$A$2:$B$150,2,0)</f>
        <v>Crossings 2 - BART Mission St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20"/>
        <v>BTTF</v>
      </c>
      <c r="N71" s="23" t="str">
        <f t="shared" si="21"/>
        <v>2050_TM151_PPA_BF_07</v>
      </c>
      <c r="O71" s="23" t="str">
        <f>VLOOKUP($G71,'PPA IDs'!$A$2:$M$95,12,0)</f>
        <v>scenario-baseline</v>
      </c>
      <c r="P71" s="23" t="str">
        <f t="shared" si="22"/>
        <v>1_Crossings2\2050_TM151_PPA_BF_07_1_Crossings2_00</v>
      </c>
    </row>
    <row r="72" spans="1:16" x14ac:dyDescent="0.25">
      <c r="A72" s="85" t="s">
        <v>597</v>
      </c>
      <c r="B72" s="88" t="s">
        <v>652</v>
      </c>
      <c r="C72" s="85" t="s">
        <v>307</v>
      </c>
      <c r="D72" s="85" t="s">
        <v>251</v>
      </c>
      <c r="E72" s="85" t="s">
        <v>596</v>
      </c>
      <c r="F72" s="23" t="str">
        <f t="shared" si="18"/>
        <v>2050_TM151_PPA_BF_07_1_Crossings3_00</v>
      </c>
      <c r="G72" s="72">
        <v>1003</v>
      </c>
      <c r="H72" s="23" t="str">
        <f t="shared" si="19"/>
        <v>1003_00_BF</v>
      </c>
      <c r="I72" s="23" t="str">
        <f>VLOOKUP(G72,'PPA IDs'!$A$2:$B$150,2,0)</f>
        <v>Crossings 3 - BART New Markets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20"/>
        <v>BTTF</v>
      </c>
      <c r="N72" s="23" t="str">
        <f t="shared" si="21"/>
        <v>2050_TM151_PPA_BF_07</v>
      </c>
      <c r="O72" s="23" t="str">
        <f>VLOOKUP($G72,'PPA IDs'!$A$2:$M$95,12,0)</f>
        <v>scenario-baseline</v>
      </c>
      <c r="P72" s="23" t="str">
        <f t="shared" si="22"/>
        <v>1_Crossings3\2050_TM151_PPA_BF_07_1_Crossings3_00</v>
      </c>
    </row>
    <row r="73" spans="1:16" x14ac:dyDescent="0.25">
      <c r="A73" s="85" t="s">
        <v>597</v>
      </c>
      <c r="B73" s="88" t="s">
        <v>652</v>
      </c>
      <c r="C73" s="85" t="s">
        <v>308</v>
      </c>
      <c r="D73" s="85" t="s">
        <v>251</v>
      </c>
      <c r="E73" s="85" t="s">
        <v>596</v>
      </c>
      <c r="F73" s="23" t="str">
        <f t="shared" si="18"/>
        <v>2050_TM151_PPA_BF_07_1_Crossings4_00</v>
      </c>
      <c r="G73" s="72">
        <v>1004</v>
      </c>
      <c r="H73" s="23" t="str">
        <f t="shared" si="19"/>
        <v>1004_00_BF</v>
      </c>
      <c r="I73" s="23" t="str">
        <f>VLOOKUP(G73,'PPA IDs'!$A$2:$B$150,2,0)</f>
        <v>Crossings 4 - Regional Rail</v>
      </c>
      <c r="J73" s="23" t="str">
        <f>VLOOKUP($G73,'PPA IDs'!$A$2:$K$95,9,0)</f>
        <v>various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0"/>
        <v>BTTF</v>
      </c>
      <c r="N73" s="23" t="str">
        <f t="shared" si="21"/>
        <v>2050_TM151_PPA_BF_07</v>
      </c>
      <c r="O73" s="23" t="str">
        <f>VLOOKUP($G73,'PPA IDs'!$A$2:$M$95,12,0)</f>
        <v>scenario-baseline</v>
      </c>
      <c r="P73" s="23" t="str">
        <f t="shared" si="22"/>
        <v>1_Crossings4\2050_TM151_PPA_BF_07_1_Crossings4_00</v>
      </c>
    </row>
    <row r="74" spans="1:16" x14ac:dyDescent="0.25">
      <c r="A74" s="85" t="s">
        <v>597</v>
      </c>
      <c r="B74" s="88" t="s">
        <v>652</v>
      </c>
      <c r="C74" s="85" t="s">
        <v>308</v>
      </c>
      <c r="D74" s="85" t="s">
        <v>251</v>
      </c>
      <c r="E74" s="88" t="s">
        <v>620</v>
      </c>
      <c r="F74" s="23" t="str">
        <f t="shared" si="18"/>
        <v>2050_TM151_PPA_BF_07_1_Crossings4_06</v>
      </c>
      <c r="G74" s="72">
        <v>1004</v>
      </c>
      <c r="H74" s="23" t="str">
        <f t="shared" si="19"/>
        <v>1004_06_BF</v>
      </c>
      <c r="I74" s="80" t="s">
        <v>493</v>
      </c>
      <c r="J74" s="23" t="str">
        <f>VLOOKUP($G74,'PPA IDs'!$A$2:$K$95,9,0)</f>
        <v>various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0"/>
        <v>BTTF</v>
      </c>
      <c r="N74" s="23" t="str">
        <f t="shared" si="21"/>
        <v>2050_TM151_PPA_BF_07</v>
      </c>
      <c r="O74" s="23" t="str">
        <f>VLOOKUP($G74,'PPA IDs'!$A$2:$M$95,12,0)</f>
        <v>scenario-baseline</v>
      </c>
      <c r="P74" s="23" t="str">
        <f t="shared" si="22"/>
        <v>1_Crossings4\2050_TM151_PPA_BF_07_1_Crossings4_06</v>
      </c>
    </row>
    <row r="75" spans="1:16" x14ac:dyDescent="0.25">
      <c r="A75" s="85" t="s">
        <v>597</v>
      </c>
      <c r="B75" s="88" t="s">
        <v>652</v>
      </c>
      <c r="C75" s="85" t="s">
        <v>304</v>
      </c>
      <c r="D75" s="85" t="s">
        <v>251</v>
      </c>
      <c r="E75" s="85" t="s">
        <v>596</v>
      </c>
      <c r="F75" s="23" t="str">
        <f t="shared" si="18"/>
        <v>2050_TM151_PPA_BF_07_1_Crossings5_00</v>
      </c>
      <c r="G75" s="72">
        <v>1005</v>
      </c>
      <c r="H75" s="23" t="str">
        <f t="shared" si="19"/>
        <v>1005_00_BF</v>
      </c>
      <c r="I75" s="23" t="str">
        <f>VLOOKUP(G75,'PPA IDs'!$A$2:$B$150,2,0)</f>
        <v>Crossings 5 - Mid-Bay Crossing</v>
      </c>
      <c r="J75" s="23" t="str">
        <f>VLOOKUP($G75,'PPA IDs'!$A$2:$K$95,9,0)</f>
        <v>various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20"/>
        <v>BTTF</v>
      </c>
      <c r="N75" s="23" t="str">
        <f t="shared" si="21"/>
        <v>2050_TM151_PPA_BF_07</v>
      </c>
      <c r="O75" s="23" t="str">
        <f>VLOOKUP($G75,'PPA IDs'!$A$2:$M$95,12,0)</f>
        <v>scenario-baseline</v>
      </c>
      <c r="P75" s="23" t="str">
        <f t="shared" si="22"/>
        <v>1_Crossings5\2050_TM151_PPA_BF_07_1_Crossings5_00</v>
      </c>
    </row>
    <row r="76" spans="1:16" x14ac:dyDescent="0.25">
      <c r="A76" s="85" t="s">
        <v>597</v>
      </c>
      <c r="B76" s="88" t="s">
        <v>652</v>
      </c>
      <c r="C76" s="85" t="s">
        <v>309</v>
      </c>
      <c r="D76" s="85" t="s">
        <v>251</v>
      </c>
      <c r="E76" s="85" t="s">
        <v>596</v>
      </c>
      <c r="F76" s="23" t="str">
        <f t="shared" si="18"/>
        <v>2050_TM151_PPA_BF_07_1_Crossings6_00</v>
      </c>
      <c r="G76" s="72">
        <v>1006</v>
      </c>
      <c r="H76" s="23" t="str">
        <f t="shared" si="19"/>
        <v>1006_00_BF</v>
      </c>
      <c r="I76" s="23" t="str">
        <f>VLOOKUP(G76,'PPA IDs'!$A$2:$B$150,2,0)</f>
        <v>Crossings 6 - San Mateo Bridge Widening</v>
      </c>
      <c r="J76" s="23" t="str">
        <f>VLOOKUP($G76,'PPA IDs'!$A$2:$K$95,9,0)</f>
        <v>various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20"/>
        <v>BTTF</v>
      </c>
      <c r="N76" s="23" t="str">
        <f t="shared" si="21"/>
        <v>2050_TM151_PPA_BF_07</v>
      </c>
      <c r="O76" s="23" t="str">
        <f>VLOOKUP($G76,'PPA IDs'!$A$2:$M$95,12,0)</f>
        <v>scenario-baseline</v>
      </c>
      <c r="P76" s="23" t="str">
        <f t="shared" si="22"/>
        <v>1_Crossings6\2050_TM151_PPA_BF_07_1_Crossings6_00</v>
      </c>
    </row>
    <row r="77" spans="1:16" x14ac:dyDescent="0.25">
      <c r="A77" s="86" t="s">
        <v>597</v>
      </c>
      <c r="B77" s="89" t="s">
        <v>652</v>
      </c>
      <c r="C77" s="86" t="s">
        <v>310</v>
      </c>
      <c r="D77" s="86" t="s">
        <v>251</v>
      </c>
      <c r="E77" s="86" t="s">
        <v>596</v>
      </c>
      <c r="F77" s="90" t="str">
        <f t="shared" si="18"/>
        <v>2050_TM151_PPA_BF_07_1_Crossings7_00</v>
      </c>
      <c r="G77" s="73">
        <v>1007</v>
      </c>
      <c r="H77" s="90" t="str">
        <f t="shared" si="19"/>
        <v>1007_00_BF</v>
      </c>
      <c r="I77" s="90" t="str">
        <f>VLOOKUP(G77,'PPA IDs'!$A$2:$B$150,2,0)</f>
        <v>Crossings 7 - Regional Rail + BART New Markets</v>
      </c>
      <c r="J77" s="90" t="str">
        <f>VLOOKUP($G77,'PPA IDs'!$A$2:$K$95,9,0)</f>
        <v>various</v>
      </c>
      <c r="K77" s="90" t="str">
        <f>VLOOKUP($G77,'PPA IDs'!$A$2:$K$95,10,0)</f>
        <v>transit</v>
      </c>
      <c r="L77" s="90" t="str">
        <f>VLOOKUP($G77,'PPA IDs'!$A$2:$K$95,11,0)</f>
        <v>hvy</v>
      </c>
      <c r="M77" s="90" t="str">
        <f t="shared" si="20"/>
        <v>BTTF</v>
      </c>
      <c r="N77" s="90" t="str">
        <f t="shared" si="21"/>
        <v>2050_TM151_PPA_BF_07</v>
      </c>
      <c r="O77" s="90" t="str">
        <f>VLOOKUP($G77,'PPA IDs'!$A$2:$M$95,12,0)</f>
        <v>scenario-baseline</v>
      </c>
      <c r="P77" s="90" t="str">
        <f t="shared" si="22"/>
        <v>1_Crossings7\2050_TM151_PPA_BF_07_1_Crossings7_00</v>
      </c>
    </row>
    <row r="78" spans="1:16" x14ac:dyDescent="0.25">
      <c r="A78" s="85" t="s">
        <v>597</v>
      </c>
      <c r="B78" s="88" t="s">
        <v>652</v>
      </c>
      <c r="C78" s="85" t="s">
        <v>559</v>
      </c>
      <c r="D78" s="85" t="s">
        <v>250</v>
      </c>
      <c r="E78" s="88" t="s">
        <v>596</v>
      </c>
      <c r="F78" s="23" t="str">
        <f t="shared" si="18"/>
        <v>2050_TM151_PPA_RT_07_1_Crossings8_00</v>
      </c>
      <c r="G78" s="75">
        <v>1008</v>
      </c>
      <c r="H78" s="23" t="str">
        <f t="shared" si="19"/>
        <v>1008_00_RT</v>
      </c>
      <c r="I78" s="23" t="str">
        <f>VLOOKUP(G78,'PPA IDs'!$A$2:$B$150,2,0)</f>
        <v>Crossings 8 - Southern Crossing Bridge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20"/>
        <v>RTFF</v>
      </c>
      <c r="N78" s="23" t="str">
        <f t="shared" si="21"/>
        <v>2050_TM151_PPA_RT_07</v>
      </c>
      <c r="O78" s="23" t="str">
        <f>VLOOKUP($G78,'PPA IDs'!$A$2:$M$95,12,0)</f>
        <v>scenario-baseline</v>
      </c>
      <c r="P78" s="23" t="str">
        <f t="shared" si="22"/>
        <v>1_Crossings8\2050_TM151_PPA_RT_07_1_Crossings8_00</v>
      </c>
    </row>
    <row r="79" spans="1:16" x14ac:dyDescent="0.25">
      <c r="A79" s="85" t="s">
        <v>597</v>
      </c>
      <c r="B79" s="88" t="s">
        <v>652</v>
      </c>
      <c r="C79" s="85" t="s">
        <v>559</v>
      </c>
      <c r="D79" s="85" t="s">
        <v>249</v>
      </c>
      <c r="E79" s="88" t="s">
        <v>596</v>
      </c>
      <c r="F79" s="23" t="str">
        <f t="shared" si="18"/>
        <v>2050_TM151_PPA_CG_07_1_Crossings8_00</v>
      </c>
      <c r="G79" s="75">
        <v>1008</v>
      </c>
      <c r="H79" s="23" t="str">
        <f t="shared" si="19"/>
        <v>1008_00_CG</v>
      </c>
      <c r="I79" s="23" t="str">
        <f>VLOOKUP(G79,'PPA IDs'!$A$2:$B$150,2,0)</f>
        <v>Crossings 8 - Southern Crossing Bridge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20"/>
        <v>CAG</v>
      </c>
      <c r="N79" s="23" t="str">
        <f t="shared" si="21"/>
        <v>2050_TM151_PPA_CG_07</v>
      </c>
      <c r="O79" s="23" t="str">
        <f>VLOOKUP($G79,'PPA IDs'!$A$2:$M$95,12,0)</f>
        <v>scenario-baseline</v>
      </c>
      <c r="P79" s="23" t="str">
        <f t="shared" si="22"/>
        <v>1_Crossings8\2050_TM151_PPA_CG_07_1_Crossings8_00</v>
      </c>
    </row>
    <row r="80" spans="1:16" x14ac:dyDescent="0.25">
      <c r="A80" s="86" t="s">
        <v>597</v>
      </c>
      <c r="B80" s="89" t="s">
        <v>652</v>
      </c>
      <c r="C80" s="86" t="s">
        <v>559</v>
      </c>
      <c r="D80" s="86" t="s">
        <v>251</v>
      </c>
      <c r="E80" s="86" t="s">
        <v>596</v>
      </c>
      <c r="F80" s="90" t="str">
        <f t="shared" si="18"/>
        <v>2050_TM151_PPA_BF_07_1_Crossings8_00</v>
      </c>
      <c r="G80" s="76">
        <v>1008</v>
      </c>
      <c r="H80" s="90" t="str">
        <f t="shared" si="19"/>
        <v>1008_00_BF</v>
      </c>
      <c r="I80" s="90" t="str">
        <f>VLOOKUP(G80,'PPA IDs'!$A$2:$B$150,2,0)</f>
        <v>Crossings 8 - Southern Crossing Bridge</v>
      </c>
      <c r="J80" s="90" t="str">
        <f>VLOOKUP($G80,'PPA IDs'!$A$2:$K$95,9,0)</f>
        <v>various</v>
      </c>
      <c r="K80" s="90" t="str">
        <f>VLOOKUP($G80,'PPA IDs'!$A$2:$K$95,10,0)</f>
        <v>transit</v>
      </c>
      <c r="L80" s="90" t="str">
        <f>VLOOKUP($G80,'PPA IDs'!$A$2:$K$95,11,0)</f>
        <v>hvy</v>
      </c>
      <c r="M80" s="90" t="str">
        <f t="shared" si="20"/>
        <v>BTTF</v>
      </c>
      <c r="N80" s="90" t="str">
        <f t="shared" si="21"/>
        <v>2050_TM151_PPA_BF_07</v>
      </c>
      <c r="O80" s="90" t="str">
        <f>VLOOKUP($G80,'PPA IDs'!$A$2:$M$95,12,0)</f>
        <v>scenario-baseline</v>
      </c>
      <c r="P80" s="90" t="str">
        <f t="shared" si="22"/>
        <v>1_Crossings8\2050_TM151_PPA_BF_07_1_Crossings8_00</v>
      </c>
    </row>
    <row r="81" spans="1:16" x14ac:dyDescent="0.25">
      <c r="A81" s="85" t="s">
        <v>597</v>
      </c>
      <c r="B81" s="88" t="s">
        <v>616</v>
      </c>
      <c r="C81" s="85" t="s">
        <v>540</v>
      </c>
      <c r="D81" s="85" t="s">
        <v>250</v>
      </c>
      <c r="E81" s="85" t="s">
        <v>596</v>
      </c>
      <c r="F81" s="23" t="str">
        <f t="shared" ref="F81:F118" si="23">A81&amp;"_"&amp;D81&amp;"_"&amp;B81&amp;"_"&amp;C81&amp;"_"&amp;E81</f>
        <v>2050_TM151_PPA_RT_02_21021_El_Camino_Real_BRT_test_00</v>
      </c>
      <c r="G81" s="84">
        <f t="shared" ref="G81:G105" si="24">_xlfn.NUMBERVALUE(LEFT(C81,4))</f>
        <v>2102</v>
      </c>
      <c r="H81" s="23" t="str">
        <f t="shared" si="10"/>
        <v>2102_00_RT</v>
      </c>
      <c r="I81" s="23" t="str">
        <f>VLOOKUP(G81,'PPA IDs'!$A$2:$B$150,2,0)</f>
        <v>El Camino Real BRT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loc</v>
      </c>
      <c r="M81" s="23" t="str">
        <f t="shared" si="11"/>
        <v>RTFF</v>
      </c>
      <c r="N81" s="23" t="str">
        <f t="shared" si="12"/>
        <v>2050_TM151_PPA_RT_02</v>
      </c>
      <c r="O81" s="23" t="str">
        <f>VLOOKUP($G81,'PPA IDs'!$A$2:$M$95,12,0)</f>
        <v>scenario-baseline</v>
      </c>
      <c r="P81" s="23" t="str">
        <f t="shared" si="3"/>
        <v>21021_El_Camino_Real_BRT_test\2050_TM151_PPA_RT_02_21021_El_Camino_Real_BRT_test_00</v>
      </c>
    </row>
    <row r="82" spans="1:16" x14ac:dyDescent="0.25">
      <c r="A82" s="85" t="s">
        <v>597</v>
      </c>
      <c r="B82" s="88" t="s">
        <v>616</v>
      </c>
      <c r="C82" s="85" t="s">
        <v>540</v>
      </c>
      <c r="D82" s="85" t="s">
        <v>249</v>
      </c>
      <c r="E82" s="85" t="s">
        <v>596</v>
      </c>
      <c r="F82" s="23" t="str">
        <f t="shared" si="23"/>
        <v>2050_TM151_PPA_CG_02_21021_El_Camino_Real_BRT_test_00</v>
      </c>
      <c r="G82" s="84">
        <f t="shared" si="24"/>
        <v>2102</v>
      </c>
      <c r="H82" s="23" t="str">
        <f t="shared" ref="H82:H118" si="25">G82&amp;"_"&amp;E82&amp;"_"&amp;D82</f>
        <v>2102_00_CG</v>
      </c>
      <c r="I82" s="23" t="str">
        <f>VLOOKUP(G82,'PPA IDs'!$A$2:$B$150,2,0)</f>
        <v>El Camino Real BRT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loc</v>
      </c>
      <c r="M82" s="23" t="str">
        <f t="shared" si="11"/>
        <v>CAG</v>
      </c>
      <c r="N82" s="23" t="str">
        <f t="shared" si="12"/>
        <v>2050_TM151_PPA_CG_02</v>
      </c>
      <c r="O82" s="23" t="str">
        <f>VLOOKUP($G82,'PPA IDs'!$A$2:$M$95,12,0)</f>
        <v>scenario-baseline</v>
      </c>
      <c r="P82" s="23" t="str">
        <f t="shared" si="3"/>
        <v>21021_El_Camino_Real_BRT_test\2050_TM151_PPA_CG_02_21021_El_Camino_Real_BRT_test_00</v>
      </c>
    </row>
    <row r="83" spans="1:16" x14ac:dyDescent="0.25">
      <c r="A83" s="85" t="s">
        <v>597</v>
      </c>
      <c r="B83" s="88" t="s">
        <v>616</v>
      </c>
      <c r="C83" s="85" t="s">
        <v>540</v>
      </c>
      <c r="D83" s="85" t="s">
        <v>251</v>
      </c>
      <c r="E83" s="85" t="s">
        <v>596</v>
      </c>
      <c r="F83" s="23" t="str">
        <f t="shared" si="23"/>
        <v>2050_TM151_PPA_BF_02_21021_El_Camino_Real_BRT_test_00</v>
      </c>
      <c r="G83" s="84">
        <f t="shared" si="24"/>
        <v>2102</v>
      </c>
      <c r="H83" s="23" t="str">
        <f t="shared" si="25"/>
        <v>2102_00_BF</v>
      </c>
      <c r="I83" s="23" t="str">
        <f>VLOOKUP(G83,'PPA IDs'!$A$2:$B$150,2,0)</f>
        <v>El Camino Real BRT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si="11"/>
        <v>BTTF</v>
      </c>
      <c r="N83" s="23" t="str">
        <f t="shared" si="12"/>
        <v>2050_TM151_PPA_BF_02</v>
      </c>
      <c r="O83" s="23" t="str">
        <f>VLOOKUP($G83,'PPA IDs'!$A$2:$M$95,12,0)</f>
        <v>scenario-baseline</v>
      </c>
      <c r="P83" s="23" t="str">
        <f t="shared" si="3"/>
        <v>21021_El_Camino_Real_BRT_test\2050_TM151_PPA_BF_02_21021_El_Camino_Real_BRT_test_00</v>
      </c>
    </row>
    <row r="84" spans="1:16" x14ac:dyDescent="0.25">
      <c r="A84" s="85" t="s">
        <v>597</v>
      </c>
      <c r="B84" s="88" t="s">
        <v>618</v>
      </c>
      <c r="C84" s="85" t="s">
        <v>541</v>
      </c>
      <c r="D84" s="85" t="s">
        <v>250</v>
      </c>
      <c r="E84" s="85" t="s">
        <v>596</v>
      </c>
      <c r="F84" s="23" t="str">
        <f t="shared" si="23"/>
        <v>2050_TM151_PPA_RT_01_2303_Caltrain_16tph_00</v>
      </c>
      <c r="G84" s="84">
        <f t="shared" si="24"/>
        <v>2303</v>
      </c>
      <c r="H84" s="23" t="str">
        <f t="shared" si="25"/>
        <v>2303_00_RT</v>
      </c>
      <c r="I84" s="23" t="str">
        <f>VLOOKUP(G84,'PPA IDs'!$A$2:$B$150,2,0)</f>
        <v>Caltrain PCBB 16tphpd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com</v>
      </c>
      <c r="M84" s="23" t="str">
        <f t="shared" si="11"/>
        <v>RTFF</v>
      </c>
      <c r="N84" s="23" t="str">
        <f t="shared" si="12"/>
        <v>2050_TM151_PPA_RT_01</v>
      </c>
      <c r="O84" s="23" t="str">
        <f>VLOOKUP($G84,'PPA IDs'!$A$2:$M$95,12,0)</f>
        <v>scenario-baseline</v>
      </c>
      <c r="P84" s="23" t="str">
        <f t="shared" si="3"/>
        <v>2303_Caltrain_16tph\2050_TM151_PPA_RT_01_2303_Caltrain_16tph_00</v>
      </c>
    </row>
    <row r="85" spans="1:16" x14ac:dyDescent="0.25">
      <c r="A85" s="85" t="s">
        <v>597</v>
      </c>
      <c r="B85" s="88" t="s">
        <v>618</v>
      </c>
      <c r="C85" s="85" t="s">
        <v>541</v>
      </c>
      <c r="D85" s="85" t="s">
        <v>249</v>
      </c>
      <c r="E85" s="85" t="s">
        <v>596</v>
      </c>
      <c r="F85" s="23" t="str">
        <f t="shared" si="23"/>
        <v>2050_TM151_PPA_CG_01_2303_Caltrain_16tph_00</v>
      </c>
      <c r="G85" s="84">
        <f t="shared" si="24"/>
        <v>2303</v>
      </c>
      <c r="H85" s="23" t="str">
        <f t="shared" si="25"/>
        <v>2303_00_CG</v>
      </c>
      <c r="I85" s="23" t="str">
        <f>VLOOKUP(G85,'PPA IDs'!$A$2:$B$150,2,0)</f>
        <v>Caltrain PCBB 16tphpd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com</v>
      </c>
      <c r="M85" s="23" t="str">
        <f t="shared" si="11"/>
        <v>CAG</v>
      </c>
      <c r="N85" s="23" t="str">
        <f t="shared" si="12"/>
        <v>2050_TM151_PPA_CG_01</v>
      </c>
      <c r="O85" s="23" t="str">
        <f>VLOOKUP($G85,'PPA IDs'!$A$2:$M$95,12,0)</f>
        <v>scenario-baseline</v>
      </c>
      <c r="P85" s="23" t="str">
        <f t="shared" si="3"/>
        <v>2303_Caltrain_16tph\2050_TM151_PPA_CG_01_2303_Caltrain_16tph_00</v>
      </c>
    </row>
    <row r="86" spans="1:16" x14ac:dyDescent="0.25">
      <c r="A86" s="85" t="s">
        <v>597</v>
      </c>
      <c r="B86" s="88" t="s">
        <v>618</v>
      </c>
      <c r="C86" s="85" t="s">
        <v>541</v>
      </c>
      <c r="D86" s="85" t="s">
        <v>251</v>
      </c>
      <c r="E86" s="85" t="s">
        <v>596</v>
      </c>
      <c r="F86" s="23" t="str">
        <f t="shared" si="23"/>
        <v>2050_TM151_PPA_BF_01_2303_Caltrain_16tph_00</v>
      </c>
      <c r="G86" s="84">
        <f t="shared" si="24"/>
        <v>2303</v>
      </c>
      <c r="H86" s="23" t="str">
        <f t="shared" si="25"/>
        <v>2303_00_BF</v>
      </c>
      <c r="I86" s="23" t="str">
        <f>VLOOKUP(G86,'PPA IDs'!$A$2:$B$150,2,0)</f>
        <v>Caltrain PCBB 16tphpd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com</v>
      </c>
      <c r="M86" s="23" t="str">
        <f t="shared" si="11"/>
        <v>BTTF</v>
      </c>
      <c r="N86" s="23" t="str">
        <f t="shared" si="12"/>
        <v>2050_TM151_PPA_BF_01</v>
      </c>
      <c r="O86" s="23" t="str">
        <f>VLOOKUP($G86,'PPA IDs'!$A$2:$M$95,12,0)</f>
        <v>scenario-baseline</v>
      </c>
      <c r="P86" s="23" t="str">
        <f t="shared" si="3"/>
        <v>2303_Caltrain_16tph\2050_TM151_PPA_BF_01_2303_Caltrain_16tph_00</v>
      </c>
    </row>
    <row r="87" spans="1:16" x14ac:dyDescent="0.25">
      <c r="A87" s="88" t="s">
        <v>597</v>
      </c>
      <c r="B87" s="88" t="s">
        <v>616</v>
      </c>
      <c r="C87" s="85" t="s">
        <v>541</v>
      </c>
      <c r="D87" s="85" t="s">
        <v>249</v>
      </c>
      <c r="E87" s="85" t="s">
        <v>596</v>
      </c>
      <c r="F87" s="23" t="str">
        <f>A87&amp;"_"&amp;D87&amp;"_"&amp;B87&amp;"_"&amp;C87&amp;"_"&amp;E87</f>
        <v>2050_TM151_PPA_CG_02_2303_Caltrain_16tph_00</v>
      </c>
      <c r="G87" s="84">
        <f>_xlfn.NUMBERVALUE(LEFT(C87,4))</f>
        <v>2303</v>
      </c>
      <c r="H87" s="23" t="str">
        <f>G87&amp;"_"&amp;E87&amp;"_"&amp;D87</f>
        <v>2303_00_CG</v>
      </c>
      <c r="I87" s="23" t="str">
        <f>VLOOKUP(G87,'PPA IDs'!$A$2:$B$150,2,0)</f>
        <v>Caltrain PCBB 16tphpd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com</v>
      </c>
      <c r="M87" s="23" t="str">
        <f>IF(D87="RT","RTFF",IF(D87="CG","CAG","BTTF"))</f>
        <v>CAG</v>
      </c>
      <c r="N87" s="23" t="str">
        <f>A87&amp;"_"&amp;D87&amp;"_"&amp;B87</f>
        <v>2050_TM151_PPA_CG_02</v>
      </c>
      <c r="O87" s="23" t="str">
        <f>VLOOKUP($G87,'PPA IDs'!$A$2:$M$95,12,0)</f>
        <v>scenario-baseline</v>
      </c>
      <c r="P87" s="23" t="str">
        <f>C87&amp;"\"&amp;F87</f>
        <v>2303_Caltrain_16tph\2050_TM151_PPA_CG_02_2303_Caltrain_16tph_00</v>
      </c>
    </row>
    <row r="88" spans="1:16" x14ac:dyDescent="0.25">
      <c r="A88" s="85" t="s">
        <v>597</v>
      </c>
      <c r="B88" s="88" t="s">
        <v>616</v>
      </c>
      <c r="C88" s="85" t="s">
        <v>555</v>
      </c>
      <c r="D88" s="85" t="s">
        <v>250</v>
      </c>
      <c r="E88" s="85" t="s">
        <v>596</v>
      </c>
      <c r="F88" s="23" t="str">
        <f t="shared" si="23"/>
        <v>2050_TM151_PPA_RT_02_2201_BART_CoreCap_TEST_00</v>
      </c>
      <c r="G88" s="84">
        <f t="shared" si="24"/>
        <v>2201</v>
      </c>
      <c r="H88" s="23" t="str">
        <f t="shared" si="25"/>
        <v>2201_00_RT</v>
      </c>
      <c r="I88" s="23" t="str">
        <f>VLOOKUP(G88,'PPA IDs'!$A$2:$B$150,2,0)</f>
        <v>BART Core Capacity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RTFF</v>
      </c>
      <c r="N88" s="23" t="str">
        <f t="shared" si="12"/>
        <v>2050_TM151_PPA_RT_02</v>
      </c>
      <c r="O88" s="23" t="str">
        <f>VLOOKUP($G88,'PPA IDs'!$A$2:$M$95,12,0)</f>
        <v>scenario-baseline</v>
      </c>
      <c r="P88" s="23" t="str">
        <f t="shared" si="3"/>
        <v>2201_BART_CoreCap_TEST\2050_TM151_PPA_RT_02_2201_BART_CoreCap_TEST_00</v>
      </c>
    </row>
    <row r="89" spans="1:16" x14ac:dyDescent="0.25">
      <c r="A89" s="85" t="s">
        <v>597</v>
      </c>
      <c r="B89" s="88" t="s">
        <v>616</v>
      </c>
      <c r="C89" s="85" t="s">
        <v>555</v>
      </c>
      <c r="D89" s="85" t="s">
        <v>249</v>
      </c>
      <c r="E89" s="85" t="s">
        <v>596</v>
      </c>
      <c r="F89" s="23" t="str">
        <f t="shared" si="23"/>
        <v>2050_TM151_PPA_CG_02_2201_BART_CoreCap_TEST_00</v>
      </c>
      <c r="G89" s="84">
        <f t="shared" si="24"/>
        <v>2201</v>
      </c>
      <c r="H89" s="23" t="str">
        <f t="shared" si="25"/>
        <v>2201_00_CG</v>
      </c>
      <c r="I89" s="23" t="str">
        <f>VLOOKUP(G89,'PPA IDs'!$A$2:$B$150,2,0)</f>
        <v>BART Core Capacity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CAG</v>
      </c>
      <c r="N89" s="23" t="str">
        <f t="shared" si="12"/>
        <v>2050_TM151_PPA_CG_02</v>
      </c>
      <c r="O89" s="23" t="str">
        <f>VLOOKUP($G89,'PPA IDs'!$A$2:$M$95,12,0)</f>
        <v>scenario-baseline</v>
      </c>
      <c r="P89" s="23" t="str">
        <f t="shared" si="3"/>
        <v>2201_BART_CoreCap_TEST\2050_TM151_PPA_CG_02_2201_BART_CoreCap_TEST_00</v>
      </c>
    </row>
    <row r="90" spans="1:16" x14ac:dyDescent="0.25">
      <c r="A90" s="85" t="s">
        <v>597</v>
      </c>
      <c r="B90" s="88" t="s">
        <v>616</v>
      </c>
      <c r="C90" s="85" t="s">
        <v>555</v>
      </c>
      <c r="D90" s="85" t="s">
        <v>251</v>
      </c>
      <c r="E90" s="85" t="s">
        <v>596</v>
      </c>
      <c r="F90" s="23" t="str">
        <f t="shared" si="23"/>
        <v>2050_TM151_PPA_BF_02_2201_BART_CoreCap_TEST_00</v>
      </c>
      <c r="G90" s="84">
        <f t="shared" si="24"/>
        <v>2201</v>
      </c>
      <c r="H90" s="23" t="str">
        <f t="shared" si="25"/>
        <v>2201_00_BF</v>
      </c>
      <c r="I90" s="23" t="str">
        <f>VLOOKUP(G90,'PPA IDs'!$A$2:$B$150,2,0)</f>
        <v>BART Core Capacity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hvy</v>
      </c>
      <c r="M90" s="23" t="str">
        <f t="shared" si="11"/>
        <v>BTTF</v>
      </c>
      <c r="N90" s="23" t="str">
        <f t="shared" si="12"/>
        <v>2050_TM151_PPA_BF_02</v>
      </c>
      <c r="O90" s="23" t="str">
        <f>VLOOKUP($G90,'PPA IDs'!$A$2:$M$95,12,0)</f>
        <v>scenario-baseline</v>
      </c>
      <c r="P90" s="23" t="str">
        <f t="shared" si="3"/>
        <v>2201_BART_CoreCap_TEST\2050_TM151_PPA_BF_02_2201_BART_CoreCap_TEST_00</v>
      </c>
    </row>
    <row r="91" spans="1:16" x14ac:dyDescent="0.25">
      <c r="A91" s="85" t="s">
        <v>597</v>
      </c>
      <c r="B91" s="88" t="s">
        <v>615</v>
      </c>
      <c r="C91" s="85" t="s">
        <v>647</v>
      </c>
      <c r="D91" s="85" t="s">
        <v>250</v>
      </c>
      <c r="E91" s="85" t="s">
        <v>596</v>
      </c>
      <c r="F91" s="23" t="str">
        <f t="shared" ref="F91:F93" si="26">A91&amp;"_"&amp;D91&amp;"_"&amp;B91&amp;"_"&amp;C91&amp;"_"&amp;E91</f>
        <v>2050_TM151_PPA_RT_04_2300_CaltrainDTX_00</v>
      </c>
      <c r="G91" s="84">
        <f t="shared" ref="G91:G93" si="27">_xlfn.NUMBERVALUE(LEFT(C91,4))</f>
        <v>2300</v>
      </c>
      <c r="H91" s="23" t="str">
        <f t="shared" ref="H91:H93" si="28">G91&amp;"_"&amp;E91&amp;"_"&amp;D91</f>
        <v>2300_00_RT</v>
      </c>
      <c r="I91" s="23" t="str">
        <f>VLOOKUP(G91,'PPA IDs'!$A$2:$B$150,2,0)</f>
        <v>Caltrain Downtown Extension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ref="M91:M93" si="29">IF(D91="RT","RTFF",IF(D91="CG","CAG","BTTF"))</f>
        <v>RTFF</v>
      </c>
      <c r="N91" s="23" t="str">
        <f t="shared" ref="N91:N93" si="30">A91&amp;"_"&amp;D91&amp;"_"&amp;B91</f>
        <v>2050_TM151_PPA_RT_04</v>
      </c>
      <c r="O91" s="23" t="str">
        <f>VLOOKUP($G91,'PPA IDs'!$A$2:$M$95,12,0)</f>
        <v>scenario-baseline</v>
      </c>
      <c r="P91" s="23" t="str">
        <f t="shared" ref="P91:P93" si="31">C91&amp;"\"&amp;F91</f>
        <v>2300_CaltrainDTX\2050_TM151_PPA_RT_04_2300_CaltrainDTX_00</v>
      </c>
    </row>
    <row r="92" spans="1:16" x14ac:dyDescent="0.25">
      <c r="A92" s="85" t="s">
        <v>597</v>
      </c>
      <c r="B92" s="88" t="s">
        <v>615</v>
      </c>
      <c r="C92" s="85" t="s">
        <v>647</v>
      </c>
      <c r="D92" s="85" t="s">
        <v>249</v>
      </c>
      <c r="E92" s="88" t="s">
        <v>618</v>
      </c>
      <c r="F92" s="23" t="str">
        <f t="shared" si="26"/>
        <v>2050_TM151_PPA_CG_04_2300_CaltrainDTX_01</v>
      </c>
      <c r="G92" s="84">
        <f t="shared" si="27"/>
        <v>2300</v>
      </c>
      <c r="H92" s="23" t="str">
        <f t="shared" si="28"/>
        <v>2300_01_CG</v>
      </c>
      <c r="I92" s="23" t="str">
        <f>VLOOKUP(G92,'PPA IDs'!$A$2:$B$150,2,0)</f>
        <v>Caltrain Downtown Extension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9"/>
        <v>CAG</v>
      </c>
      <c r="N92" s="23" t="str">
        <f t="shared" si="30"/>
        <v>2050_TM151_PPA_CG_04</v>
      </c>
      <c r="O92" s="23" t="str">
        <f>VLOOKUP($G92,'PPA IDs'!$A$2:$M$95,12,0)</f>
        <v>scenario-baseline</v>
      </c>
      <c r="P92" s="23" t="str">
        <f t="shared" si="31"/>
        <v>2300_CaltrainDTX\2050_TM151_PPA_CG_04_2300_CaltrainDTX_01</v>
      </c>
    </row>
    <row r="93" spans="1:16" x14ac:dyDescent="0.25">
      <c r="A93" s="85" t="s">
        <v>597</v>
      </c>
      <c r="B93" s="88" t="s">
        <v>615</v>
      </c>
      <c r="C93" s="85" t="s">
        <v>647</v>
      </c>
      <c r="D93" s="85" t="s">
        <v>251</v>
      </c>
      <c r="E93" s="88" t="s">
        <v>618</v>
      </c>
      <c r="F93" s="23" t="str">
        <f t="shared" si="26"/>
        <v>2050_TM151_PPA_BF_04_2300_CaltrainDTX_01</v>
      </c>
      <c r="G93" s="84">
        <f t="shared" si="27"/>
        <v>2300</v>
      </c>
      <c r="H93" s="23" t="str">
        <f t="shared" si="28"/>
        <v>2300_01_BF</v>
      </c>
      <c r="I93" s="23" t="str">
        <f>VLOOKUP(G93,'PPA IDs'!$A$2:$B$150,2,0)</f>
        <v>Caltrain Downtown Extension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29"/>
        <v>BTTF</v>
      </c>
      <c r="N93" s="23" t="str">
        <f t="shared" si="30"/>
        <v>2050_TM151_PPA_BF_04</v>
      </c>
      <c r="O93" s="23" t="str">
        <f>VLOOKUP($G93,'PPA IDs'!$A$2:$M$95,12,0)</f>
        <v>scenario-baseline</v>
      </c>
      <c r="P93" s="23" t="str">
        <f t="shared" si="31"/>
        <v>2300_CaltrainDTX\2050_TM151_PPA_BF_04_2300_CaltrainDTX_01</v>
      </c>
    </row>
    <row r="94" spans="1:16" x14ac:dyDescent="0.25">
      <c r="A94" s="85" t="s">
        <v>597</v>
      </c>
      <c r="B94" s="88" t="s">
        <v>615</v>
      </c>
      <c r="C94" s="85" t="s">
        <v>562</v>
      </c>
      <c r="D94" s="85" t="s">
        <v>250</v>
      </c>
      <c r="E94" s="85" t="s">
        <v>596</v>
      </c>
      <c r="F94" s="23" t="str">
        <f t="shared" si="23"/>
        <v>2050_TM151_PPA_RT_04_2301_Caltrain_10tph_00</v>
      </c>
      <c r="G94" s="84">
        <f t="shared" si="24"/>
        <v>2301</v>
      </c>
      <c r="H94" s="23" t="str">
        <f t="shared" si="25"/>
        <v>2301_00_RT</v>
      </c>
      <c r="I94" s="23" t="str">
        <f>VLOOKUP(G94,'PPA IDs'!$A$2:$B$150,2,0)</f>
        <v>Caltrain PCBB 10tphpd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11"/>
        <v>RTFF</v>
      </c>
      <c r="N94" s="23" t="str">
        <f t="shared" si="12"/>
        <v>2050_TM151_PPA_RT_04</v>
      </c>
      <c r="O94" s="23" t="str">
        <f>VLOOKUP($G94,'PPA IDs'!$A$2:$M$95,12,0)</f>
        <v>scenario-baseline</v>
      </c>
      <c r="P94" s="23" t="str">
        <f t="shared" si="3"/>
        <v>2301_Caltrain_10tph\2050_TM151_PPA_RT_04_2301_Caltrain_10tph_00</v>
      </c>
    </row>
    <row r="95" spans="1:16" x14ac:dyDescent="0.25">
      <c r="A95" s="85" t="s">
        <v>597</v>
      </c>
      <c r="B95" s="88" t="s">
        <v>615</v>
      </c>
      <c r="C95" s="85" t="s">
        <v>562</v>
      </c>
      <c r="D95" s="85" t="s">
        <v>249</v>
      </c>
      <c r="E95" s="85" t="s">
        <v>596</v>
      </c>
      <c r="F95" s="23" t="str">
        <f t="shared" si="23"/>
        <v>2050_TM151_PPA_CG_04_2301_Caltrain_10tph_00</v>
      </c>
      <c r="G95" s="84">
        <f t="shared" si="24"/>
        <v>2301</v>
      </c>
      <c r="H95" s="23" t="str">
        <f t="shared" si="25"/>
        <v>2301_00_CG</v>
      </c>
      <c r="I95" s="23" t="str">
        <f>VLOOKUP(G95,'PPA IDs'!$A$2:$B$150,2,0)</f>
        <v>Caltrain PCBB 10tphpd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11"/>
        <v>CAG</v>
      </c>
      <c r="N95" s="23" t="str">
        <f t="shared" si="12"/>
        <v>2050_TM151_PPA_CG_04</v>
      </c>
      <c r="O95" s="23" t="str">
        <f>VLOOKUP($G95,'PPA IDs'!$A$2:$M$95,12,0)</f>
        <v>scenario-baseline</v>
      </c>
      <c r="P95" s="23" t="str">
        <f t="shared" si="3"/>
        <v>2301_Caltrain_10tph\2050_TM151_PPA_CG_04_2301_Caltrain_10tph_00</v>
      </c>
    </row>
    <row r="96" spans="1:16" x14ac:dyDescent="0.25">
      <c r="A96" s="85" t="s">
        <v>597</v>
      </c>
      <c r="B96" s="88" t="s">
        <v>615</v>
      </c>
      <c r="C96" s="85" t="s">
        <v>562</v>
      </c>
      <c r="D96" s="85" t="s">
        <v>251</v>
      </c>
      <c r="E96" s="85" t="s">
        <v>596</v>
      </c>
      <c r="F96" s="23" t="str">
        <f t="shared" si="23"/>
        <v>2050_TM151_PPA_BF_04_2301_Caltrain_10tph_00</v>
      </c>
      <c r="G96" s="84">
        <f t="shared" si="24"/>
        <v>2301</v>
      </c>
      <c r="H96" s="23" t="str">
        <f t="shared" si="25"/>
        <v>2301_00_BF</v>
      </c>
      <c r="I96" s="23" t="str">
        <f>VLOOKUP(G96,'PPA IDs'!$A$2:$B$150,2,0)</f>
        <v>Caltrain PCBB 10tphpd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com</v>
      </c>
      <c r="M96" s="23" t="str">
        <f t="shared" si="11"/>
        <v>BTTF</v>
      </c>
      <c r="N96" s="23" t="str">
        <f t="shared" si="12"/>
        <v>2050_TM151_PPA_BF_04</v>
      </c>
      <c r="O96" s="23" t="str">
        <f>VLOOKUP($G96,'PPA IDs'!$A$2:$M$95,12,0)</f>
        <v>scenario-baseline</v>
      </c>
      <c r="P96" s="23" t="str">
        <f t="shared" si="3"/>
        <v>2301_Caltrain_10tph\2050_TM151_PPA_BF_04_2301_Caltrain_10tph_00</v>
      </c>
    </row>
    <row r="97" spans="1:16" x14ac:dyDescent="0.25">
      <c r="A97" s="85" t="s">
        <v>597</v>
      </c>
      <c r="B97" s="88" t="s">
        <v>615</v>
      </c>
      <c r="C97" s="85" t="s">
        <v>542</v>
      </c>
      <c r="D97" s="85" t="s">
        <v>250</v>
      </c>
      <c r="E97" s="85" t="s">
        <v>596</v>
      </c>
      <c r="F97" s="23" t="str">
        <f t="shared" si="23"/>
        <v>2050_TM151_PPA_RT_04_2302_Caltrain_12tph_00</v>
      </c>
      <c r="G97" s="84">
        <f t="shared" si="24"/>
        <v>2302</v>
      </c>
      <c r="H97" s="23" t="str">
        <f t="shared" si="25"/>
        <v>2302_00_RT</v>
      </c>
      <c r="I97" s="23" t="str">
        <f>VLOOKUP(G97,'PPA IDs'!$A$2:$B$150,2,0)</f>
        <v>Caltrain PCBB 12tphpd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com</v>
      </c>
      <c r="M97" s="23" t="str">
        <f t="shared" si="11"/>
        <v>RTFF</v>
      </c>
      <c r="N97" s="23" t="str">
        <f t="shared" si="12"/>
        <v>2050_TM151_PPA_RT_04</v>
      </c>
      <c r="O97" s="23" t="str">
        <f>VLOOKUP($G97,'PPA IDs'!$A$2:$M$95,12,0)</f>
        <v>scenario-baseline</v>
      </c>
      <c r="P97" s="23" t="str">
        <f t="shared" si="3"/>
        <v>2302_Caltrain_12tph\2050_TM151_PPA_RT_04_2302_Caltrain_12tph_00</v>
      </c>
    </row>
    <row r="98" spans="1:16" x14ac:dyDescent="0.25">
      <c r="A98" s="85" t="s">
        <v>597</v>
      </c>
      <c r="B98" s="88" t="s">
        <v>615</v>
      </c>
      <c r="C98" s="85" t="s">
        <v>542</v>
      </c>
      <c r="D98" s="85" t="s">
        <v>249</v>
      </c>
      <c r="E98" s="85" t="s">
        <v>596</v>
      </c>
      <c r="F98" s="23" t="str">
        <f t="shared" si="23"/>
        <v>2050_TM151_PPA_CG_04_2302_Caltrain_12tph_00</v>
      </c>
      <c r="G98" s="84">
        <f t="shared" si="24"/>
        <v>2302</v>
      </c>
      <c r="H98" s="23" t="str">
        <f t="shared" si="25"/>
        <v>2302_00_CG</v>
      </c>
      <c r="I98" s="23" t="str">
        <f>VLOOKUP(G98,'PPA IDs'!$A$2:$B$150,2,0)</f>
        <v>Caltrain PCBB 12tphpd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com</v>
      </c>
      <c r="M98" s="23" t="str">
        <f t="shared" si="11"/>
        <v>CAG</v>
      </c>
      <c r="N98" s="23" t="str">
        <f t="shared" si="12"/>
        <v>2050_TM151_PPA_CG_04</v>
      </c>
      <c r="O98" s="23" t="str">
        <f>VLOOKUP($G98,'PPA IDs'!$A$2:$M$95,12,0)</f>
        <v>scenario-baseline</v>
      </c>
      <c r="P98" s="23" t="str">
        <f t="shared" si="3"/>
        <v>2302_Caltrain_12tph\2050_TM151_PPA_CG_04_2302_Caltrain_12tph_00</v>
      </c>
    </row>
    <row r="99" spans="1:16" x14ac:dyDescent="0.25">
      <c r="A99" s="85" t="s">
        <v>597</v>
      </c>
      <c r="B99" s="88" t="s">
        <v>615</v>
      </c>
      <c r="C99" s="85" t="s">
        <v>542</v>
      </c>
      <c r="D99" s="85" t="s">
        <v>251</v>
      </c>
      <c r="E99" s="85" t="s">
        <v>596</v>
      </c>
      <c r="F99" s="23" t="str">
        <f t="shared" si="23"/>
        <v>2050_TM151_PPA_BF_04_2302_Caltrain_12tph_00</v>
      </c>
      <c r="G99" s="84">
        <f t="shared" si="24"/>
        <v>2302</v>
      </c>
      <c r="H99" s="23" t="str">
        <f t="shared" si="25"/>
        <v>2302_00_BF</v>
      </c>
      <c r="I99" s="23" t="str">
        <f>VLOOKUP(G99,'PPA IDs'!$A$2:$B$150,2,0)</f>
        <v>Caltrain PCBB 12tphpd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com</v>
      </c>
      <c r="M99" s="23" t="str">
        <f t="shared" si="11"/>
        <v>BTTF</v>
      </c>
      <c r="N99" s="23" t="str">
        <f t="shared" si="12"/>
        <v>2050_TM151_PPA_BF_04</v>
      </c>
      <c r="O99" s="23" t="str">
        <f>VLOOKUP($G99,'PPA IDs'!$A$2:$M$95,12,0)</f>
        <v>scenario-baseline</v>
      </c>
      <c r="P99" s="23" t="str">
        <f t="shared" si="3"/>
        <v>2302_Caltrain_12tph\2050_TM151_PPA_BF_04_2302_Caltrain_12tph_00</v>
      </c>
    </row>
    <row r="100" spans="1:16" x14ac:dyDescent="0.25">
      <c r="A100" s="85" t="s">
        <v>597</v>
      </c>
      <c r="B100" s="88" t="s">
        <v>615</v>
      </c>
      <c r="C100" s="85" t="s">
        <v>541</v>
      </c>
      <c r="D100" s="85" t="s">
        <v>250</v>
      </c>
      <c r="E100" s="85" t="s">
        <v>596</v>
      </c>
      <c r="F100" s="23" t="str">
        <f t="shared" si="23"/>
        <v>2050_TM151_PPA_RT_04_2303_Caltrain_16tph_00</v>
      </c>
      <c r="G100" s="84">
        <f t="shared" si="24"/>
        <v>2303</v>
      </c>
      <c r="H100" s="23" t="str">
        <f t="shared" si="25"/>
        <v>2303_00_RT</v>
      </c>
      <c r="I100" s="23" t="str">
        <f>VLOOKUP(G100,'PPA IDs'!$A$2:$B$150,2,0)</f>
        <v>Caltrain PCBB 16tphpd</v>
      </c>
      <c r="J100" s="23" t="str">
        <f>VLOOKUP($G100,'PPA IDs'!$A$2:$K$95,9,0)</f>
        <v>various</v>
      </c>
      <c r="K100" s="23" t="str">
        <f>VLOOKUP($G100,'PPA IDs'!$A$2:$K$95,10,0)</f>
        <v>transit</v>
      </c>
      <c r="L100" s="23" t="str">
        <f>VLOOKUP($G100,'PPA IDs'!$A$2:$K$95,11,0)</f>
        <v>com</v>
      </c>
      <c r="M100" s="23" t="str">
        <f t="shared" si="11"/>
        <v>RTFF</v>
      </c>
      <c r="N100" s="23" t="str">
        <f t="shared" si="12"/>
        <v>2050_TM151_PPA_RT_04</v>
      </c>
      <c r="O100" s="23" t="str">
        <f>VLOOKUP($G100,'PPA IDs'!$A$2:$M$95,12,0)</f>
        <v>scenario-baseline</v>
      </c>
      <c r="P100" s="23" t="str">
        <f t="shared" si="3"/>
        <v>2303_Caltrain_16tph\2050_TM151_PPA_RT_04_2303_Caltrain_16tph_00</v>
      </c>
    </row>
    <row r="101" spans="1:16" x14ac:dyDescent="0.25">
      <c r="A101" s="85" t="s">
        <v>597</v>
      </c>
      <c r="B101" s="88" t="s">
        <v>615</v>
      </c>
      <c r="C101" s="85" t="s">
        <v>541</v>
      </c>
      <c r="D101" s="85" t="s">
        <v>249</v>
      </c>
      <c r="E101" s="85" t="s">
        <v>596</v>
      </c>
      <c r="F101" s="23" t="str">
        <f t="shared" si="23"/>
        <v>2050_TM151_PPA_CG_04_2303_Caltrain_16tph_00</v>
      </c>
      <c r="G101" s="84">
        <f t="shared" si="24"/>
        <v>2303</v>
      </c>
      <c r="H101" s="23" t="str">
        <f t="shared" si="25"/>
        <v>2303_00_CG</v>
      </c>
      <c r="I101" s="23" t="str">
        <f>VLOOKUP(G101,'PPA IDs'!$A$2:$B$150,2,0)</f>
        <v>Caltrain PCBB 16tphpd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com</v>
      </c>
      <c r="M101" s="23" t="str">
        <f t="shared" si="11"/>
        <v>CAG</v>
      </c>
      <c r="N101" s="23" t="str">
        <f t="shared" si="12"/>
        <v>2050_TM151_PPA_CG_04</v>
      </c>
      <c r="O101" s="23" t="str">
        <f>VLOOKUP($G101,'PPA IDs'!$A$2:$M$95,12,0)</f>
        <v>scenario-baseline</v>
      </c>
      <c r="P101" s="23" t="str">
        <f t="shared" si="3"/>
        <v>2303_Caltrain_16tph\2050_TM151_PPA_CG_04_2303_Caltrain_16tph_00</v>
      </c>
    </row>
    <row r="102" spans="1:16" x14ac:dyDescent="0.25">
      <c r="A102" s="85" t="s">
        <v>597</v>
      </c>
      <c r="B102" s="88" t="s">
        <v>615</v>
      </c>
      <c r="C102" s="85" t="s">
        <v>541</v>
      </c>
      <c r="D102" s="85" t="s">
        <v>251</v>
      </c>
      <c r="E102" s="85" t="s">
        <v>596</v>
      </c>
      <c r="F102" s="23" t="str">
        <f t="shared" si="23"/>
        <v>2050_TM151_PPA_BF_04_2303_Caltrain_16tph_00</v>
      </c>
      <c r="G102" s="84">
        <f t="shared" si="24"/>
        <v>2303</v>
      </c>
      <c r="H102" s="23" t="str">
        <f t="shared" si="25"/>
        <v>2303_00_BF</v>
      </c>
      <c r="I102" s="23" t="str">
        <f>VLOOKUP(G102,'PPA IDs'!$A$2:$B$150,2,0)</f>
        <v>Caltrain PCBB 16tphpd</v>
      </c>
      <c r="J102" s="23" t="str">
        <f>VLOOKUP($G102,'PPA IDs'!$A$2:$K$95,9,0)</f>
        <v>various</v>
      </c>
      <c r="K102" s="23" t="str">
        <f>VLOOKUP($G102,'PPA IDs'!$A$2:$K$95,10,0)</f>
        <v>transit</v>
      </c>
      <c r="L102" s="23" t="str">
        <f>VLOOKUP($G102,'PPA IDs'!$A$2:$K$95,11,0)</f>
        <v>com</v>
      </c>
      <c r="M102" s="23" t="str">
        <f t="shared" si="11"/>
        <v>BTTF</v>
      </c>
      <c r="N102" s="23" t="str">
        <f t="shared" si="12"/>
        <v>2050_TM151_PPA_BF_04</v>
      </c>
      <c r="O102" s="23" t="str">
        <f>VLOOKUP($G102,'PPA IDs'!$A$2:$M$95,12,0)</f>
        <v>scenario-baseline</v>
      </c>
      <c r="P102" s="23" t="str">
        <f t="shared" ref="P102:P122" si="32">C102&amp;"\"&amp;F102</f>
        <v>2303_Caltrain_16tph\2050_TM151_PPA_BF_04_2303_Caltrain_16tph_00</v>
      </c>
    </row>
    <row r="103" spans="1:16" x14ac:dyDescent="0.25">
      <c r="A103" s="85" t="s">
        <v>597</v>
      </c>
      <c r="B103" s="88" t="s">
        <v>615</v>
      </c>
      <c r="C103" s="85" t="s">
        <v>550</v>
      </c>
      <c r="D103" s="85" t="s">
        <v>250</v>
      </c>
      <c r="E103" s="85" t="s">
        <v>596</v>
      </c>
      <c r="F103" s="23" t="str">
        <f t="shared" si="23"/>
        <v>2050_TM151_PPA_RT_04_2601_WETA_NetExpansion_00</v>
      </c>
      <c r="G103" s="84">
        <f t="shared" si="24"/>
        <v>2601</v>
      </c>
      <c r="H103" s="23" t="str">
        <f t="shared" si="25"/>
        <v>2601_00_RT</v>
      </c>
      <c r="I103" s="23" t="str">
        <f>VLOOKUP(G103,'PPA IDs'!$A$2:$B$150,2,0)</f>
        <v>WETA Ferry Network Expansion (Berkeley, Alameda Point, Redwood City, Mission Bay)</v>
      </c>
      <c r="J103" s="23" t="str">
        <f>VLOOKUP($G103,'PPA IDs'!$A$2:$K$95,9,0)</f>
        <v>various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11"/>
        <v>RTFF</v>
      </c>
      <c r="N103" s="23" t="str">
        <f t="shared" si="12"/>
        <v>2050_TM151_PPA_RT_04</v>
      </c>
      <c r="O103" s="23" t="str">
        <f>VLOOKUP($G103,'PPA IDs'!$A$2:$M$95,12,0)</f>
        <v>scenario-baseline</v>
      </c>
      <c r="P103" s="23" t="str">
        <f t="shared" si="32"/>
        <v>2601_WETA_NetExpansion\2050_TM151_PPA_RT_04_2601_WETA_NetExpansion_00</v>
      </c>
    </row>
    <row r="104" spans="1:16" x14ac:dyDescent="0.25">
      <c r="A104" s="85" t="s">
        <v>597</v>
      </c>
      <c r="B104" s="88" t="s">
        <v>615</v>
      </c>
      <c r="C104" s="85" t="s">
        <v>550</v>
      </c>
      <c r="D104" s="85" t="s">
        <v>249</v>
      </c>
      <c r="E104" s="85" t="s">
        <v>596</v>
      </c>
      <c r="F104" s="23" t="str">
        <f t="shared" si="23"/>
        <v>2050_TM151_PPA_CG_04_2601_WETA_NetExpansion_00</v>
      </c>
      <c r="G104" s="84">
        <f t="shared" si="24"/>
        <v>2601</v>
      </c>
      <c r="H104" s="23" t="str">
        <f t="shared" si="25"/>
        <v>2601_00_CG</v>
      </c>
      <c r="I104" s="23" t="str">
        <f>VLOOKUP(G104,'PPA IDs'!$A$2:$B$150,2,0)</f>
        <v>WETA Ferry Network Expansion (Berkeley, Alameda Point, Redwood City, Mission Bay)</v>
      </c>
      <c r="J104" s="23" t="str">
        <f>VLOOKUP($G104,'PPA IDs'!$A$2:$K$95,9,0)</f>
        <v>various</v>
      </c>
      <c r="K104" s="23" t="str">
        <f>VLOOKUP($G104,'PPA IDs'!$A$2:$K$95,10,0)</f>
        <v>transit</v>
      </c>
      <c r="L104" s="23" t="str">
        <f>VLOOKUP($G104,'PPA IDs'!$A$2:$K$95,11,0)</f>
        <v>lrf</v>
      </c>
      <c r="M104" s="23" t="str">
        <f t="shared" si="11"/>
        <v>CAG</v>
      </c>
      <c r="N104" s="23" t="str">
        <f t="shared" si="12"/>
        <v>2050_TM151_PPA_CG_04</v>
      </c>
      <c r="O104" s="23" t="str">
        <f>VLOOKUP($G104,'PPA IDs'!$A$2:$M$95,12,0)</f>
        <v>scenario-baseline</v>
      </c>
      <c r="P104" s="23" t="str">
        <f t="shared" si="32"/>
        <v>2601_WETA_NetExpansion\2050_TM151_PPA_CG_04_2601_WETA_NetExpansion_00</v>
      </c>
    </row>
    <row r="105" spans="1:16" x14ac:dyDescent="0.25">
      <c r="A105" s="86" t="s">
        <v>597</v>
      </c>
      <c r="B105" s="89" t="s">
        <v>615</v>
      </c>
      <c r="C105" s="86" t="s">
        <v>550</v>
      </c>
      <c r="D105" s="86" t="s">
        <v>251</v>
      </c>
      <c r="E105" s="86" t="s">
        <v>596</v>
      </c>
      <c r="F105" s="90" t="str">
        <f t="shared" si="23"/>
        <v>2050_TM151_PPA_BF_04_2601_WETA_NetExpansion_00</v>
      </c>
      <c r="G105" s="91">
        <f t="shared" si="24"/>
        <v>2601</v>
      </c>
      <c r="H105" s="90" t="str">
        <f t="shared" si="25"/>
        <v>2601_00_BF</v>
      </c>
      <c r="I105" s="90" t="str">
        <f>VLOOKUP(G105,'PPA IDs'!$A$2:$B$150,2,0)</f>
        <v>WETA Ferry Network Expansion (Berkeley, Alameda Point, Redwood City, Mission Bay)</v>
      </c>
      <c r="J105" s="90" t="str">
        <f>VLOOKUP($G105,'PPA IDs'!$A$2:$K$95,9,0)</f>
        <v>various</v>
      </c>
      <c r="K105" s="90" t="str">
        <f>VLOOKUP($G105,'PPA IDs'!$A$2:$K$95,10,0)</f>
        <v>transit</v>
      </c>
      <c r="L105" s="90" t="str">
        <f>VLOOKUP($G105,'PPA IDs'!$A$2:$K$95,11,0)</f>
        <v>lrf</v>
      </c>
      <c r="M105" s="90" t="str">
        <f t="shared" si="11"/>
        <v>BTTF</v>
      </c>
      <c r="N105" s="90" t="str">
        <f t="shared" si="12"/>
        <v>2050_TM151_PPA_BF_04</v>
      </c>
      <c r="O105" s="90" t="str">
        <f>VLOOKUP($G105,'PPA IDs'!$A$2:$M$95,12,0)</f>
        <v>scenario-baseline</v>
      </c>
      <c r="P105" s="90" t="str">
        <f t="shared" si="32"/>
        <v>2601_WETA_NetExpansion\2050_TM151_PPA_BF_04_2601_WETA_NetExpansion_00</v>
      </c>
    </row>
    <row r="106" spans="1:16" x14ac:dyDescent="0.25">
      <c r="A106" s="87" t="s">
        <v>597</v>
      </c>
      <c r="B106" s="88" t="s">
        <v>595</v>
      </c>
      <c r="C106" s="87" t="s">
        <v>585</v>
      </c>
      <c r="D106" s="87" t="s">
        <v>250</v>
      </c>
      <c r="E106" s="85" t="s">
        <v>596</v>
      </c>
      <c r="F106" s="23" t="str">
        <f t="shared" si="23"/>
        <v>2050_TM151_PPA_RT_05_2205_BARTtoSV_Phase2_00</v>
      </c>
      <c r="G106" s="84">
        <f t="shared" ref="G106:G108" si="33">_xlfn.NUMBERVALUE(LEFT(C106,4))</f>
        <v>2205</v>
      </c>
      <c r="H106" s="23" t="str">
        <f t="shared" si="25"/>
        <v>2205_00_RT</v>
      </c>
      <c r="I106" s="23" t="str">
        <f>VLOOKUP(G106,'PPA IDs'!$A$2:$B$150,2,0)</f>
        <v>BART to Silicon Valley (Phase 2)</v>
      </c>
      <c r="J106" s="23" t="str">
        <f>VLOOKUP($G106,'PPA IDs'!$A$2:$K$95,9,0)</f>
        <v>scl</v>
      </c>
      <c r="K106" s="23" t="str">
        <f>VLOOKUP($G106,'PPA IDs'!$A$2:$K$95,10,0)</f>
        <v>transit</v>
      </c>
      <c r="L106" s="23" t="str">
        <f>VLOOKUP($G106,'PPA IDs'!$A$2:$K$95,11,0)</f>
        <v>hvy</v>
      </c>
      <c r="M106" s="23" t="str">
        <f t="shared" si="11"/>
        <v>RTFF</v>
      </c>
      <c r="N106" s="23" t="str">
        <f t="shared" si="12"/>
        <v>2050_TM151_PPA_RT_05</v>
      </c>
      <c r="O106" s="23" t="str">
        <f>VLOOKUP($G106,'PPA IDs'!$A$2:$M$95,12,0)</f>
        <v>scenario-baseline</v>
      </c>
      <c r="P106" s="23" t="str">
        <f t="shared" si="32"/>
        <v>2205_BARTtoSV_Phase2\2050_TM151_PPA_RT_05_2205_BARTtoSV_Phase2_00</v>
      </c>
    </row>
    <row r="107" spans="1:16" x14ac:dyDescent="0.25">
      <c r="A107" s="87" t="s">
        <v>597</v>
      </c>
      <c r="B107" s="88" t="s">
        <v>595</v>
      </c>
      <c r="C107" s="87" t="s">
        <v>585</v>
      </c>
      <c r="D107" s="87" t="s">
        <v>249</v>
      </c>
      <c r="E107" s="85" t="s">
        <v>596</v>
      </c>
      <c r="F107" s="23" t="str">
        <f t="shared" si="23"/>
        <v>2050_TM151_PPA_CG_05_2205_BARTtoSV_Phase2_00</v>
      </c>
      <c r="G107" s="84">
        <f t="shared" si="33"/>
        <v>2205</v>
      </c>
      <c r="H107" s="23" t="str">
        <f t="shared" si="25"/>
        <v>2205_00_CG</v>
      </c>
      <c r="I107" s="23" t="str">
        <f>VLOOKUP(G107,'PPA IDs'!$A$2:$B$150,2,0)</f>
        <v>BART to Silicon Valley (Phase 2)</v>
      </c>
      <c r="J107" s="23" t="str">
        <f>VLOOKUP($G107,'PPA IDs'!$A$2:$K$95,9,0)</f>
        <v>scl</v>
      </c>
      <c r="K107" s="23" t="str">
        <f>VLOOKUP($G107,'PPA IDs'!$A$2:$K$95,10,0)</f>
        <v>transit</v>
      </c>
      <c r="L107" s="23" t="str">
        <f>VLOOKUP($G107,'PPA IDs'!$A$2:$K$95,11,0)</f>
        <v>hvy</v>
      </c>
      <c r="M107" s="23" t="str">
        <f t="shared" si="11"/>
        <v>CAG</v>
      </c>
      <c r="N107" s="23" t="str">
        <f t="shared" si="12"/>
        <v>2050_TM151_PPA_CG_05</v>
      </c>
      <c r="O107" s="23" t="str">
        <f>VLOOKUP($G107,'PPA IDs'!$A$2:$M$95,12,0)</f>
        <v>scenario-baseline</v>
      </c>
      <c r="P107" s="23" t="str">
        <f t="shared" si="32"/>
        <v>2205_BARTtoSV_Phase2\2050_TM151_PPA_CG_05_2205_BARTtoSV_Phase2_00</v>
      </c>
    </row>
    <row r="108" spans="1:16" x14ac:dyDescent="0.25">
      <c r="A108" s="87" t="s">
        <v>597</v>
      </c>
      <c r="B108" s="88" t="s">
        <v>595</v>
      </c>
      <c r="C108" s="87" t="s">
        <v>585</v>
      </c>
      <c r="D108" s="87" t="s">
        <v>251</v>
      </c>
      <c r="E108" s="85" t="s">
        <v>596</v>
      </c>
      <c r="F108" s="23" t="str">
        <f t="shared" si="23"/>
        <v>2050_TM151_PPA_BF_05_2205_BARTtoSV_Phase2_00</v>
      </c>
      <c r="G108" s="84">
        <f t="shared" si="33"/>
        <v>2205</v>
      </c>
      <c r="H108" s="23" t="str">
        <f t="shared" si="25"/>
        <v>2205_00_BF</v>
      </c>
      <c r="I108" s="23" t="str">
        <f>VLOOKUP(G108,'PPA IDs'!$A$2:$B$150,2,0)</f>
        <v>BART to Silicon Valley (Phase 2)</v>
      </c>
      <c r="J108" s="23" t="str">
        <f>VLOOKUP($G108,'PPA IDs'!$A$2:$K$95,9,0)</f>
        <v>scl</v>
      </c>
      <c r="K108" s="23" t="str">
        <f>VLOOKUP($G108,'PPA IDs'!$A$2:$K$95,10,0)</f>
        <v>transit</v>
      </c>
      <c r="L108" s="23" t="str">
        <f>VLOOKUP($G108,'PPA IDs'!$A$2:$K$95,11,0)</f>
        <v>hvy</v>
      </c>
      <c r="M108" s="23" t="str">
        <f t="shared" si="11"/>
        <v>BTTF</v>
      </c>
      <c r="N108" s="23" t="str">
        <f t="shared" si="12"/>
        <v>2050_TM151_PPA_BF_05</v>
      </c>
      <c r="O108" s="23" t="str">
        <f>VLOOKUP($G108,'PPA IDs'!$A$2:$M$95,12,0)</f>
        <v>scenario-baseline</v>
      </c>
      <c r="P108" s="23" t="str">
        <f t="shared" si="32"/>
        <v>2205_BARTtoSV_Phase2\2050_TM151_PPA_BF_05_2205_BARTtoSV_Phase2_00</v>
      </c>
    </row>
    <row r="109" spans="1:16" x14ac:dyDescent="0.25">
      <c r="A109" s="85" t="s">
        <v>597</v>
      </c>
      <c r="B109" s="88" t="s">
        <v>615</v>
      </c>
      <c r="C109" s="85" t="s">
        <v>591</v>
      </c>
      <c r="D109" s="85" t="s">
        <v>249</v>
      </c>
      <c r="E109" s="85" t="s">
        <v>596</v>
      </c>
      <c r="F109" s="23" t="str">
        <f t="shared" si="23"/>
        <v>2050_TM151_PPA_CG_04_3103_SR4_Widen_00</v>
      </c>
      <c r="G109" s="84">
        <f t="shared" ref="G109:G116" si="34">_xlfn.NUMBERVALUE(LEFT(C109,4))</f>
        <v>3103</v>
      </c>
      <c r="H109" s="23" t="str">
        <f t="shared" si="25"/>
        <v>3103_00_CG</v>
      </c>
      <c r="I109" s="23" t="str">
        <f>VLOOKUP(G109,'PPA IDs'!$A$2:$B$150,2,0)</f>
        <v>SR-4 Widening (Brentwood to Discovery Bay)</v>
      </c>
      <c r="J109" s="23" t="str">
        <f>VLOOKUP($G109,'PPA IDs'!$A$2:$K$95,9,0)</f>
        <v>cc</v>
      </c>
      <c r="K109" s="23" t="str">
        <f>VLOOKUP($G109,'PPA IDs'!$A$2:$K$95,10,0)</f>
        <v>road</v>
      </c>
      <c r="L109" s="23" t="str">
        <f>VLOOKUP($G109,'PPA IDs'!$A$2:$K$95,11,0)</f>
        <v>road</v>
      </c>
      <c r="M109" s="23" t="str">
        <f t="shared" si="11"/>
        <v>CAG</v>
      </c>
      <c r="N109" s="23" t="str">
        <f t="shared" si="12"/>
        <v>2050_TM151_PPA_CG_04</v>
      </c>
      <c r="O109" s="23" t="str">
        <f>VLOOKUP($G109,'PPA IDs'!$A$2:$M$95,12,0)</f>
        <v>scenario-baseline</v>
      </c>
      <c r="P109" s="23" t="str">
        <f t="shared" si="32"/>
        <v>3103_SR4_Widen\2050_TM151_PPA_CG_04_3103_SR4_Widen_00</v>
      </c>
    </row>
    <row r="110" spans="1:16" x14ac:dyDescent="0.25">
      <c r="A110" s="85" t="s">
        <v>597</v>
      </c>
      <c r="B110" s="88" t="s">
        <v>615</v>
      </c>
      <c r="C110" s="85" t="s">
        <v>592</v>
      </c>
      <c r="D110" s="87" t="s">
        <v>249</v>
      </c>
      <c r="E110" s="85" t="s">
        <v>596</v>
      </c>
      <c r="F110" s="23" t="str">
        <f t="shared" si="23"/>
        <v>2050_TM151_PPA_CG_04_3102_SR4_Op_00</v>
      </c>
      <c r="G110" s="84">
        <f t="shared" si="34"/>
        <v>3102</v>
      </c>
      <c r="H110" s="23" t="str">
        <f t="shared" si="25"/>
        <v>3102_00_CG</v>
      </c>
      <c r="I110" s="23" t="str">
        <f>VLOOKUP(G110,'PPA IDs'!$A$2:$B$150,2,0)</f>
        <v>SR-4 Operational Improvements</v>
      </c>
      <c r="J110" s="23" t="str">
        <f>VLOOKUP($G110,'PPA IDs'!$A$2:$K$95,9,0)</f>
        <v>cc</v>
      </c>
      <c r="K110" s="23" t="str">
        <f>VLOOKUP($G110,'PPA IDs'!$A$2:$K$95,10,0)</f>
        <v>road</v>
      </c>
      <c r="L110" s="23" t="str">
        <f>VLOOKUP($G110,'PPA IDs'!$A$2:$K$95,11,0)</f>
        <v>road</v>
      </c>
      <c r="M110" s="23" t="str">
        <f t="shared" si="11"/>
        <v>CAG</v>
      </c>
      <c r="N110" s="23" t="str">
        <f t="shared" si="12"/>
        <v>2050_TM151_PPA_CG_04</v>
      </c>
      <c r="O110" s="23" t="str">
        <f>VLOOKUP($G110,'PPA IDs'!$A$2:$M$95,12,0)</f>
        <v>scenario-baseline</v>
      </c>
      <c r="P110" s="23" t="str">
        <f t="shared" si="32"/>
        <v>3102_SR4_Op\2050_TM151_PPA_CG_04_3102_SR4_Op_00</v>
      </c>
    </row>
    <row r="111" spans="1:16" x14ac:dyDescent="0.25">
      <c r="A111" s="85" t="s">
        <v>597</v>
      </c>
      <c r="B111" s="88" t="s">
        <v>615</v>
      </c>
      <c r="C111" s="85" t="s">
        <v>592</v>
      </c>
      <c r="D111" s="87" t="s">
        <v>251</v>
      </c>
      <c r="E111" s="85" t="s">
        <v>596</v>
      </c>
      <c r="F111" s="23" t="str">
        <f t="shared" si="23"/>
        <v>2050_TM151_PPA_BF_04_3102_SR4_Op_00</v>
      </c>
      <c r="G111" s="84">
        <f t="shared" si="34"/>
        <v>3102</v>
      </c>
      <c r="H111" s="23" t="str">
        <f t="shared" si="25"/>
        <v>3102_00_BF</v>
      </c>
      <c r="I111" s="23" t="str">
        <f>VLOOKUP(G111,'PPA IDs'!$A$2:$B$150,2,0)</f>
        <v>SR-4 Operational Improvements</v>
      </c>
      <c r="J111" s="23" t="str">
        <f>VLOOKUP($G111,'PPA IDs'!$A$2:$K$95,9,0)</f>
        <v>cc</v>
      </c>
      <c r="K111" s="23" t="str">
        <f>VLOOKUP($G111,'PPA IDs'!$A$2:$K$95,10,0)</f>
        <v>road</v>
      </c>
      <c r="L111" s="23" t="str">
        <f>VLOOKUP($G111,'PPA IDs'!$A$2:$K$95,11,0)</f>
        <v>road</v>
      </c>
      <c r="M111" s="23" t="str">
        <f t="shared" si="11"/>
        <v>BTTF</v>
      </c>
      <c r="N111" s="23" t="str">
        <f t="shared" si="12"/>
        <v>2050_TM151_PPA_BF_04</v>
      </c>
      <c r="O111" s="23" t="str">
        <f>VLOOKUP($G111,'PPA IDs'!$A$2:$M$95,12,0)</f>
        <v>scenario-baseline</v>
      </c>
      <c r="P111" s="23" t="str">
        <f t="shared" si="32"/>
        <v>3102_SR4_Op\2050_TM151_PPA_BF_04_3102_SR4_Op_00</v>
      </c>
    </row>
    <row r="112" spans="1:16" x14ac:dyDescent="0.25">
      <c r="A112" s="85" t="s">
        <v>597</v>
      </c>
      <c r="B112" s="88" t="s">
        <v>615</v>
      </c>
      <c r="C112" s="85" t="s">
        <v>593</v>
      </c>
      <c r="D112" s="87" t="s">
        <v>249</v>
      </c>
      <c r="E112" s="85" t="s">
        <v>596</v>
      </c>
      <c r="F112" s="23" t="str">
        <f t="shared" si="23"/>
        <v>2050_TM151_PPA_CG_04_2202_BART_DMU_Brentwood_00</v>
      </c>
      <c r="G112" s="84">
        <f t="shared" si="34"/>
        <v>2202</v>
      </c>
      <c r="H112" s="23" t="str">
        <f t="shared" si="25"/>
        <v>2202_00_CG</v>
      </c>
      <c r="I112" s="23" t="str">
        <f>VLOOKUP(G112,'PPA IDs'!$A$2:$B$150,2,0)</f>
        <v>BART DMU to Brentwood</v>
      </c>
      <c r="J112" s="23" t="str">
        <f>VLOOKUP($G112,'PPA IDs'!$A$2:$K$95,9,0)</f>
        <v>cc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si="11"/>
        <v>CAG</v>
      </c>
      <c r="N112" s="23" t="str">
        <f t="shared" si="12"/>
        <v>2050_TM151_PPA_CG_04</v>
      </c>
      <c r="O112" s="23" t="str">
        <f>VLOOKUP($G112,'PPA IDs'!$A$2:$M$95,12,0)</f>
        <v>scenario-baseline</v>
      </c>
      <c r="P112" s="23" t="str">
        <f t="shared" si="32"/>
        <v>2202_BART_DMU_Brentwood\2050_TM151_PPA_CG_04_2202_BART_DMU_Brentwood_00</v>
      </c>
    </row>
    <row r="113" spans="1:16" x14ac:dyDescent="0.25">
      <c r="A113" s="85" t="s">
        <v>597</v>
      </c>
      <c r="B113" s="88" t="s">
        <v>615</v>
      </c>
      <c r="C113" s="85" t="s">
        <v>593</v>
      </c>
      <c r="D113" s="87" t="s">
        <v>251</v>
      </c>
      <c r="E113" s="85" t="s">
        <v>596</v>
      </c>
      <c r="F113" s="23" t="str">
        <f t="shared" si="23"/>
        <v>2050_TM151_PPA_BF_04_2202_BART_DMU_Brentwood_00</v>
      </c>
      <c r="G113" s="84">
        <f t="shared" si="34"/>
        <v>2202</v>
      </c>
      <c r="H113" s="23" t="str">
        <f t="shared" si="25"/>
        <v>2202_00_BF</v>
      </c>
      <c r="I113" s="23" t="str">
        <f>VLOOKUP(G113,'PPA IDs'!$A$2:$B$150,2,0)</f>
        <v>BART DMU to Brentwood</v>
      </c>
      <c r="J113" s="23" t="str">
        <f>VLOOKUP($G113,'PPA IDs'!$A$2:$K$95,9,0)</f>
        <v>cc</v>
      </c>
      <c r="K113" s="23" t="str">
        <f>VLOOKUP($G113,'PPA IDs'!$A$2:$K$95,10,0)</f>
        <v>transit</v>
      </c>
      <c r="L113" s="23" t="str">
        <f>VLOOKUP($G113,'PPA IDs'!$A$2:$K$95,11,0)</f>
        <v>hvy</v>
      </c>
      <c r="M113" s="23" t="str">
        <f t="shared" si="11"/>
        <v>BTTF</v>
      </c>
      <c r="N113" s="23" t="str">
        <f t="shared" si="12"/>
        <v>2050_TM151_PPA_BF_04</v>
      </c>
      <c r="O113" s="23" t="str">
        <f>VLOOKUP($G113,'PPA IDs'!$A$2:$M$95,12,0)</f>
        <v>scenario-baseline</v>
      </c>
      <c r="P113" s="23" t="str">
        <f t="shared" si="32"/>
        <v>2202_BART_DMU_Brentwood\2050_TM151_PPA_BF_04_2202_BART_DMU_Brentwood_00</v>
      </c>
    </row>
    <row r="114" spans="1:16" x14ac:dyDescent="0.25">
      <c r="A114" s="85" t="s">
        <v>597</v>
      </c>
      <c r="B114" s="88" t="s">
        <v>615</v>
      </c>
      <c r="C114" s="85" t="s">
        <v>555</v>
      </c>
      <c r="D114" s="87" t="s">
        <v>250</v>
      </c>
      <c r="E114" s="85" t="s">
        <v>596</v>
      </c>
      <c r="F114" s="23" t="str">
        <f t="shared" si="23"/>
        <v>2050_TM151_PPA_RT_04_2201_BART_CoreCap_TEST_00</v>
      </c>
      <c r="G114" s="84">
        <f t="shared" si="34"/>
        <v>2201</v>
      </c>
      <c r="H114" s="23" t="str">
        <f t="shared" si="25"/>
        <v>2201_00_RT</v>
      </c>
      <c r="I114" s="23" t="str">
        <f>VLOOKUP(G114,'PPA IDs'!$A$2:$B$150,2,0)</f>
        <v>BART Core Capacity</v>
      </c>
      <c r="J114" s="23" t="str">
        <f>VLOOKUP($G114,'PPA IDs'!$A$2:$K$95,9,0)</f>
        <v>various</v>
      </c>
      <c r="K114" s="23" t="str">
        <f>VLOOKUP($G114,'PPA IDs'!$A$2:$K$95,10,0)</f>
        <v>transit</v>
      </c>
      <c r="L114" s="23" t="str">
        <f>VLOOKUP($G114,'PPA IDs'!$A$2:$K$95,11,0)</f>
        <v>hvy</v>
      </c>
      <c r="M114" s="23" t="str">
        <f t="shared" si="11"/>
        <v>RTFF</v>
      </c>
      <c r="N114" s="23" t="str">
        <f t="shared" si="12"/>
        <v>2050_TM151_PPA_RT_04</v>
      </c>
      <c r="O114" s="23" t="str">
        <f>VLOOKUP($G114,'PPA IDs'!$A$2:$M$95,12,0)</f>
        <v>scenario-baseline</v>
      </c>
      <c r="P114" s="23" t="str">
        <f t="shared" si="32"/>
        <v>2201_BART_CoreCap_TEST\2050_TM151_PPA_RT_04_2201_BART_CoreCap_TEST_00</v>
      </c>
    </row>
    <row r="115" spans="1:16" x14ac:dyDescent="0.25">
      <c r="A115" s="85" t="s">
        <v>597</v>
      </c>
      <c r="B115" s="88" t="s">
        <v>615</v>
      </c>
      <c r="C115" s="85" t="s">
        <v>555</v>
      </c>
      <c r="D115" s="87" t="s">
        <v>250</v>
      </c>
      <c r="E115" s="85" t="s">
        <v>596</v>
      </c>
      <c r="F115" s="23" t="str">
        <f t="shared" si="23"/>
        <v>2050_TM151_PPA_RT_04_2201_BART_CoreCap_TEST_00</v>
      </c>
      <c r="G115" s="84">
        <f t="shared" si="34"/>
        <v>2201</v>
      </c>
      <c r="H115" s="23" t="str">
        <f t="shared" si="25"/>
        <v>2201_00_RT</v>
      </c>
      <c r="I115" s="23" t="str">
        <f>VLOOKUP(G115,'PPA IDs'!$A$2:$B$150,2,0)</f>
        <v>BART Core Capacity</v>
      </c>
      <c r="J115" s="23" t="str">
        <f>VLOOKUP($G115,'PPA IDs'!$A$2:$K$95,9,0)</f>
        <v>various</v>
      </c>
      <c r="K115" s="23" t="str">
        <f>VLOOKUP($G115,'PPA IDs'!$A$2:$K$95,10,0)</f>
        <v>transit</v>
      </c>
      <c r="L115" s="23" t="str">
        <f>VLOOKUP($G115,'PPA IDs'!$A$2:$K$95,11,0)</f>
        <v>hvy</v>
      </c>
      <c r="M115" s="23" t="str">
        <f t="shared" si="11"/>
        <v>RTFF</v>
      </c>
      <c r="N115" s="23" t="str">
        <f t="shared" si="12"/>
        <v>2050_TM151_PPA_RT_04</v>
      </c>
      <c r="O115" s="23" t="str">
        <f>VLOOKUP($G115,'PPA IDs'!$A$2:$M$95,12,0)</f>
        <v>scenario-baseline</v>
      </c>
      <c r="P115" s="23" t="str">
        <f t="shared" si="32"/>
        <v>2201_BART_CoreCap_TEST\2050_TM151_PPA_RT_04_2201_BART_CoreCap_TEST_00</v>
      </c>
    </row>
    <row r="116" spans="1:16" x14ac:dyDescent="0.25">
      <c r="A116" s="88" t="s">
        <v>597</v>
      </c>
      <c r="B116" s="88" t="s">
        <v>595</v>
      </c>
      <c r="C116" s="85" t="s">
        <v>555</v>
      </c>
      <c r="D116" s="88" t="s">
        <v>250</v>
      </c>
      <c r="E116" s="88" t="s">
        <v>596</v>
      </c>
      <c r="F116" s="23" t="str">
        <f t="shared" si="23"/>
        <v>2050_TM151_PPA_RT_05_2201_BART_CoreCap_TEST_00</v>
      </c>
      <c r="G116" s="84">
        <f t="shared" si="34"/>
        <v>2201</v>
      </c>
      <c r="H116" s="23" t="str">
        <f t="shared" si="25"/>
        <v>2201_00_RT</v>
      </c>
      <c r="I116" s="23" t="str">
        <f>VLOOKUP(G116,'PPA IDs'!$A$2:$B$150,2,0)</f>
        <v>BART Core Capacity</v>
      </c>
      <c r="J116" s="23" t="str">
        <f>VLOOKUP($G116,'PPA IDs'!$A$2:$K$95,9,0)</f>
        <v>various</v>
      </c>
      <c r="K116" s="23" t="str">
        <f>VLOOKUP($G116,'PPA IDs'!$A$2:$K$95,10,0)</f>
        <v>transit</v>
      </c>
      <c r="L116" s="23" t="str">
        <f>VLOOKUP($G116,'PPA IDs'!$A$2:$K$95,11,0)</f>
        <v>hvy</v>
      </c>
      <c r="M116" s="23" t="str">
        <f t="shared" si="11"/>
        <v>RTFF</v>
      </c>
      <c r="N116" s="23" t="str">
        <f t="shared" si="12"/>
        <v>2050_TM151_PPA_RT_05</v>
      </c>
      <c r="O116" s="23" t="str">
        <f>VLOOKUP($G116,'PPA IDs'!$A$2:$M$95,12,0)</f>
        <v>scenario-baseline</v>
      </c>
      <c r="P116" s="23" t="str">
        <f t="shared" si="32"/>
        <v>2201_BART_CoreCap_TEST\2050_TM151_PPA_RT_05_2201_BART_CoreCap_TEST_00</v>
      </c>
    </row>
    <row r="117" spans="1:16" x14ac:dyDescent="0.25">
      <c r="A117" s="88" t="s">
        <v>597</v>
      </c>
      <c r="B117" s="88" t="s">
        <v>595</v>
      </c>
      <c r="C117" s="85" t="s">
        <v>555</v>
      </c>
      <c r="D117" s="88" t="s">
        <v>249</v>
      </c>
      <c r="E117" s="88" t="s">
        <v>596</v>
      </c>
      <c r="F117" s="23" t="str">
        <f t="shared" si="23"/>
        <v>2050_TM151_PPA_CG_05_2201_BART_CoreCap_TEST_00</v>
      </c>
      <c r="G117" s="84">
        <f t="shared" ref="G117:G118" si="35">_xlfn.NUMBERVALUE(LEFT(C117,4))</f>
        <v>2201</v>
      </c>
      <c r="H117" s="23" t="str">
        <f t="shared" si="25"/>
        <v>2201_00_CG</v>
      </c>
      <c r="I117" s="23" t="str">
        <f>VLOOKUP(G117,'PPA IDs'!$A$2:$B$150,2,0)</f>
        <v>BART Core Capacity</v>
      </c>
      <c r="J117" s="23" t="str">
        <f>VLOOKUP($G117,'PPA IDs'!$A$2:$K$95,9,0)</f>
        <v>various</v>
      </c>
      <c r="K117" s="23" t="str">
        <f>VLOOKUP($G117,'PPA IDs'!$A$2:$K$95,10,0)</f>
        <v>transit</v>
      </c>
      <c r="L117" s="23" t="str">
        <f>VLOOKUP($G117,'PPA IDs'!$A$2:$K$95,11,0)</f>
        <v>hvy</v>
      </c>
      <c r="M117" s="23" t="str">
        <f t="shared" si="11"/>
        <v>CAG</v>
      </c>
      <c r="N117" s="23" t="str">
        <f t="shared" si="12"/>
        <v>2050_TM151_PPA_CG_05</v>
      </c>
      <c r="O117" s="23" t="str">
        <f>VLOOKUP($G117,'PPA IDs'!$A$2:$M$95,12,0)</f>
        <v>scenario-baseline</v>
      </c>
      <c r="P117" s="23" t="str">
        <f t="shared" si="32"/>
        <v>2201_BART_CoreCap_TEST\2050_TM151_PPA_CG_05_2201_BART_CoreCap_TEST_00</v>
      </c>
    </row>
    <row r="118" spans="1:16" x14ac:dyDescent="0.25">
      <c r="A118" s="88" t="s">
        <v>597</v>
      </c>
      <c r="B118" s="88" t="s">
        <v>595</v>
      </c>
      <c r="C118" s="85" t="s">
        <v>555</v>
      </c>
      <c r="D118" s="88" t="s">
        <v>251</v>
      </c>
      <c r="E118" s="88" t="s">
        <v>596</v>
      </c>
      <c r="F118" s="23" t="str">
        <f t="shared" si="23"/>
        <v>2050_TM151_PPA_BF_05_2201_BART_CoreCap_TEST_00</v>
      </c>
      <c r="G118" s="84">
        <f t="shared" si="35"/>
        <v>2201</v>
      </c>
      <c r="H118" s="23" t="str">
        <f t="shared" si="25"/>
        <v>2201_00_BF</v>
      </c>
      <c r="I118" s="23" t="str">
        <f>VLOOKUP(G118,'PPA IDs'!$A$2:$B$150,2,0)</f>
        <v>BART Core Capacity</v>
      </c>
      <c r="J118" s="23" t="str">
        <f>VLOOKUP($G118,'PPA IDs'!$A$2:$K$95,9,0)</f>
        <v>various</v>
      </c>
      <c r="K118" s="23" t="str">
        <f>VLOOKUP($G118,'PPA IDs'!$A$2:$K$95,10,0)</f>
        <v>transit</v>
      </c>
      <c r="L118" s="23" t="str">
        <f>VLOOKUP($G118,'PPA IDs'!$A$2:$K$95,11,0)</f>
        <v>hvy</v>
      </c>
      <c r="M118" s="23" t="str">
        <f t="shared" si="11"/>
        <v>BTTF</v>
      </c>
      <c r="N118" s="23" t="str">
        <f t="shared" si="12"/>
        <v>2050_TM151_PPA_BF_05</v>
      </c>
      <c r="O118" s="23" t="str">
        <f>VLOOKUP($G118,'PPA IDs'!$A$2:$M$95,12,0)</f>
        <v>scenario-baseline</v>
      </c>
      <c r="P118" s="23" t="str">
        <f t="shared" si="32"/>
        <v>2201_BART_CoreCap_TEST\2050_TM151_PPA_BF_05_2201_BART_CoreCap_TEST_00</v>
      </c>
    </row>
    <row r="119" spans="1:16" x14ac:dyDescent="0.25">
      <c r="A119" s="88" t="s">
        <v>597</v>
      </c>
      <c r="B119" s="88" t="s">
        <v>595</v>
      </c>
      <c r="C119" s="85" t="s">
        <v>628</v>
      </c>
      <c r="D119" s="88" t="s">
        <v>250</v>
      </c>
      <c r="E119" s="88" t="s">
        <v>596</v>
      </c>
      <c r="F119" s="23" t="str">
        <f t="shared" ref="F119:F122" si="36">A119&amp;"_"&amp;D119&amp;"_"&amp;B119&amp;"_"&amp;C119&amp;"_"&amp;E119</f>
        <v>2050_TM151_PPA_RT_05_2101_Geary_BRT_Phase2_00</v>
      </c>
      <c r="G119" s="84">
        <f t="shared" ref="G119:G122" si="37">_xlfn.NUMBERVALUE(LEFT(C119,4))</f>
        <v>2101</v>
      </c>
      <c r="H119" s="23" t="str">
        <f t="shared" ref="H119:H122" si="38">G119&amp;"_"&amp;E119&amp;"_"&amp;D119</f>
        <v>2101_00_RT</v>
      </c>
      <c r="I119" s="23" t="str">
        <f>VLOOKUP(G119,'PPA IDs'!$A$2:$B$150,2,0)</f>
        <v>Geary BRT (Phase 2)</v>
      </c>
      <c r="J119" s="23" t="str">
        <f>VLOOKUP($G119,'PPA IDs'!$A$2:$K$95,9,0)</f>
        <v>sf</v>
      </c>
      <c r="K119" s="23" t="str">
        <f>VLOOKUP($G119,'PPA IDs'!$A$2:$K$95,10,0)</f>
        <v>transit</v>
      </c>
      <c r="L119" s="23" t="str">
        <f>VLOOKUP($G119,'PPA IDs'!$A$2:$K$95,11,0)</f>
        <v>loc</v>
      </c>
      <c r="M119" s="23" t="str">
        <f t="shared" ref="M119:M122" si="39">IF(D119="RT","RTFF",IF(D119="CG","CAG","BTTF"))</f>
        <v>RTFF</v>
      </c>
      <c r="N119" s="23" t="str">
        <f t="shared" ref="N119:N122" si="40">A119&amp;"_"&amp;D119&amp;"_"&amp;B119</f>
        <v>2050_TM151_PPA_RT_05</v>
      </c>
      <c r="O119" s="23" t="str">
        <f>VLOOKUP($G119,'PPA IDs'!$A$2:$M$95,12,0)</f>
        <v>scenario-baseline</v>
      </c>
      <c r="P119" s="23" t="str">
        <f t="shared" si="32"/>
        <v>2101_Geary_BRT_Phase2\2050_TM151_PPA_RT_05_2101_Geary_BRT_Phase2_00</v>
      </c>
    </row>
    <row r="120" spans="1:16" x14ac:dyDescent="0.25">
      <c r="A120" s="88" t="s">
        <v>597</v>
      </c>
      <c r="B120" s="88" t="s">
        <v>595</v>
      </c>
      <c r="C120" s="66" t="s">
        <v>629</v>
      </c>
      <c r="D120" s="88" t="s">
        <v>250</v>
      </c>
      <c r="E120" s="88" t="s">
        <v>596</v>
      </c>
      <c r="F120" s="23" t="str">
        <f t="shared" si="36"/>
        <v>2050_TM151_PPA_RT_05_2102_ElCaminoReal_BRT_00</v>
      </c>
      <c r="G120" s="84">
        <f t="shared" si="37"/>
        <v>2102</v>
      </c>
      <c r="H120" s="23" t="str">
        <f t="shared" si="38"/>
        <v>2102_00_RT</v>
      </c>
      <c r="I120" s="23" t="str">
        <f>VLOOKUP(G120,'PPA IDs'!$A$2:$B$150,2,0)</f>
        <v>El Camino Real BRT</v>
      </c>
      <c r="J120" s="23" t="str">
        <f>VLOOKUP($G120,'PPA IDs'!$A$2:$K$95,9,0)</f>
        <v>various</v>
      </c>
      <c r="K120" s="23" t="str">
        <f>VLOOKUP($G120,'PPA IDs'!$A$2:$K$95,10,0)</f>
        <v>transit</v>
      </c>
      <c r="L120" s="23" t="str">
        <f>VLOOKUP($G120,'PPA IDs'!$A$2:$K$95,11,0)</f>
        <v>loc</v>
      </c>
      <c r="M120" s="23" t="str">
        <f t="shared" si="39"/>
        <v>RTFF</v>
      </c>
      <c r="N120" s="23" t="str">
        <f t="shared" si="40"/>
        <v>2050_TM151_PPA_RT_05</v>
      </c>
      <c r="O120" s="23" t="str">
        <f>VLOOKUP($G120,'PPA IDs'!$A$2:$M$95,12,0)</f>
        <v>scenario-baseline</v>
      </c>
      <c r="P120" s="23" t="str">
        <f t="shared" si="32"/>
        <v>2102_ElCaminoReal_BRT\2050_TM151_PPA_RT_05_2102_ElCaminoReal_BRT_00</v>
      </c>
    </row>
    <row r="121" spans="1:16" x14ac:dyDescent="0.25">
      <c r="A121" s="88" t="s">
        <v>597</v>
      </c>
      <c r="B121" s="88" t="s">
        <v>595</v>
      </c>
      <c r="C121" s="66" t="s">
        <v>630</v>
      </c>
      <c r="D121" s="88" t="s">
        <v>250</v>
      </c>
      <c r="E121" s="88" t="s">
        <v>596</v>
      </c>
      <c r="F121" s="23" t="str">
        <f t="shared" si="36"/>
        <v>2050_TM151_PPA_RT_05_2402_SJC_People_Mover_00</v>
      </c>
      <c r="G121" s="84">
        <f t="shared" si="37"/>
        <v>2402</v>
      </c>
      <c r="H121" s="23" t="str">
        <f t="shared" si="38"/>
        <v>2402_00_RT</v>
      </c>
      <c r="I121" s="23" t="str">
        <f>VLOOKUP(G121,'PPA IDs'!$A$2:$B$150,2,0)</f>
        <v>San Jose Airport People Mover</v>
      </c>
      <c r="J121" s="23" t="str">
        <f>VLOOKUP($G121,'PPA IDs'!$A$2:$K$95,9,0)</f>
        <v>scl</v>
      </c>
      <c r="K121" s="23" t="str">
        <f>VLOOKUP($G121,'PPA IDs'!$A$2:$K$95,10,0)</f>
        <v>transit</v>
      </c>
      <c r="L121" s="23" t="str">
        <f>VLOOKUP($G121,'PPA IDs'!$A$2:$K$95,11,0)</f>
        <v>lrf</v>
      </c>
      <c r="M121" s="23" t="str">
        <f t="shared" si="39"/>
        <v>RTFF</v>
      </c>
      <c r="N121" s="23" t="str">
        <f t="shared" si="40"/>
        <v>2050_TM151_PPA_RT_05</v>
      </c>
      <c r="O121" s="23" t="str">
        <f>VLOOKUP($G121,'PPA IDs'!$A$2:$M$95,12,0)</f>
        <v>scenario-baseline</v>
      </c>
      <c r="P121" s="23" t="str">
        <f t="shared" si="32"/>
        <v>2402_SJC_People_Mover\2050_TM151_PPA_RT_05_2402_SJC_People_Mover_00</v>
      </c>
    </row>
    <row r="122" spans="1:16" x14ac:dyDescent="0.25">
      <c r="A122" s="88" t="s">
        <v>597</v>
      </c>
      <c r="B122" s="88" t="s">
        <v>595</v>
      </c>
      <c r="C122" s="66" t="s">
        <v>631</v>
      </c>
      <c r="D122" s="88" t="s">
        <v>250</v>
      </c>
      <c r="E122" s="88" t="s">
        <v>596</v>
      </c>
      <c r="F122" s="23" t="str">
        <f t="shared" si="36"/>
        <v>2050_TM151_PPA_RT_05_2403_Vasona_LRT_Phase2_00</v>
      </c>
      <c r="G122" s="84">
        <f t="shared" si="37"/>
        <v>2403</v>
      </c>
      <c r="H122" s="23" t="str">
        <f t="shared" si="38"/>
        <v>2403_00_RT</v>
      </c>
      <c r="I122" s="23" t="str">
        <f>VLOOKUP(G122,'PPA IDs'!$A$2:$B$150,2,0)</f>
        <v>Vasona LRT (Phase 2)</v>
      </c>
      <c r="J122" s="23" t="str">
        <f>VLOOKUP($G122,'PPA IDs'!$A$2:$K$95,9,0)</f>
        <v>scl</v>
      </c>
      <c r="K122" s="23" t="str">
        <f>VLOOKUP($G122,'PPA IDs'!$A$2:$K$95,10,0)</f>
        <v>transit</v>
      </c>
      <c r="L122" s="23" t="str">
        <f>VLOOKUP($G122,'PPA IDs'!$A$2:$K$95,11,0)</f>
        <v>lrf</v>
      </c>
      <c r="M122" s="23" t="str">
        <f t="shared" si="39"/>
        <v>RTFF</v>
      </c>
      <c r="N122" s="23" t="str">
        <f t="shared" si="40"/>
        <v>2050_TM151_PPA_RT_05</v>
      </c>
      <c r="O122" s="23" t="str">
        <f>VLOOKUP($G122,'PPA IDs'!$A$2:$M$95,12,0)</f>
        <v>scenario-baseline</v>
      </c>
      <c r="P122" s="23" t="str">
        <f t="shared" si="32"/>
        <v>2403_Vasona_LRT_Phase2\2050_TM151_PPA_RT_05_2403_Vasona_LRT_Phase2_00</v>
      </c>
    </row>
    <row r="123" spans="1:16" x14ac:dyDescent="0.25">
      <c r="A123" s="89" t="s">
        <v>597</v>
      </c>
      <c r="B123" s="89" t="s">
        <v>595</v>
      </c>
      <c r="C123" s="86" t="s">
        <v>635</v>
      </c>
      <c r="D123" s="89" t="s">
        <v>250</v>
      </c>
      <c r="E123" s="89" t="s">
        <v>596</v>
      </c>
      <c r="F123" s="90" t="str">
        <f t="shared" ref="F123:F127" si="41">A123&amp;"_"&amp;D123&amp;"_"&amp;B123&amp;"_"&amp;C123&amp;"_"&amp;E123</f>
        <v>2050_TM151_PPA_RT_05_2201_BART_CoreCap_00</v>
      </c>
      <c r="G123" s="91">
        <f t="shared" ref="G123:G127" si="42">_xlfn.NUMBERVALUE(LEFT(C123,4))</f>
        <v>2201</v>
      </c>
      <c r="H123" s="90" t="str">
        <f t="shared" ref="H123:H127" si="43">G123&amp;"_"&amp;E123&amp;"_"&amp;D123</f>
        <v>2201_00_RT</v>
      </c>
      <c r="I123" s="90" t="str">
        <f>VLOOKUP(G123,'PPA IDs'!$A$2:$B$150,2,0)</f>
        <v>BART Core Capacity</v>
      </c>
      <c r="J123" s="90" t="str">
        <f>VLOOKUP($G123,'PPA IDs'!$A$2:$K$95,9,0)</f>
        <v>various</v>
      </c>
      <c r="K123" s="90" t="str">
        <f>VLOOKUP($G123,'PPA IDs'!$A$2:$K$95,10,0)</f>
        <v>transit</v>
      </c>
      <c r="L123" s="90" t="str">
        <f>VLOOKUP($G123,'PPA IDs'!$A$2:$K$95,11,0)</f>
        <v>hvy</v>
      </c>
      <c r="M123" s="90" t="str">
        <f t="shared" ref="M123:M127" si="44">IF(D123="RT","RTFF",IF(D123="CG","CAG","BTTF"))</f>
        <v>RTFF</v>
      </c>
      <c r="N123" s="90" t="str">
        <f t="shared" ref="N123:N127" si="45">A123&amp;"_"&amp;D123&amp;"_"&amp;B123</f>
        <v>2050_TM151_PPA_RT_05</v>
      </c>
      <c r="O123" s="90" t="str">
        <f>VLOOKUP($G123,'PPA IDs'!$A$2:$M$95,12,0)</f>
        <v>scenario-baseline</v>
      </c>
      <c r="P123" s="90" t="str">
        <f t="shared" ref="P123:P127" si="46">C123&amp;"\"&amp;F123</f>
        <v>2201_BART_CoreCap\2050_TM151_PPA_RT_05_2201_BART_CoreCap_00</v>
      </c>
    </row>
    <row r="124" spans="1:16" x14ac:dyDescent="0.25">
      <c r="A124" s="88" t="s">
        <v>597</v>
      </c>
      <c r="B124" s="88" t="s">
        <v>620</v>
      </c>
      <c r="C124" s="85" t="s">
        <v>647</v>
      </c>
      <c r="D124" s="85" t="s">
        <v>250</v>
      </c>
      <c r="E124" s="85" t="s">
        <v>596</v>
      </c>
      <c r="F124" s="23" t="str">
        <f t="shared" ref="F124" si="47">A124&amp;"_"&amp;D124&amp;"_"&amp;B124&amp;"_"&amp;C124&amp;"_"&amp;E124</f>
        <v>2050_TM151_PPA_RT_06_2300_CaltrainDTX_00</v>
      </c>
      <c r="G124" s="84">
        <f t="shared" ref="G124" si="48">_xlfn.NUMBERVALUE(LEFT(C124,4))</f>
        <v>2300</v>
      </c>
      <c r="H124" s="23" t="str">
        <f t="shared" ref="H124" si="49">G124&amp;"_"&amp;E124&amp;"_"&amp;D124</f>
        <v>2300_00_RT</v>
      </c>
      <c r="I124" s="23" t="str">
        <f>VLOOKUP(G124,'PPA IDs'!$A$2:$B$150,2,0)</f>
        <v>Caltrain Downtown Extension</v>
      </c>
      <c r="J124" s="23" t="str">
        <f>VLOOKUP($G124,'PPA IDs'!$A$2:$K$95,9,0)</f>
        <v>sf</v>
      </c>
      <c r="K124" s="23" t="str">
        <f>VLOOKUP($G124,'PPA IDs'!$A$2:$K$95,10,0)</f>
        <v>transit</v>
      </c>
      <c r="L124" s="23" t="str">
        <f>VLOOKUP($G124,'PPA IDs'!$A$2:$K$95,11,0)</f>
        <v>com</v>
      </c>
      <c r="M124" s="23" t="str">
        <f t="shared" ref="M124" si="50">IF(D124="RT","RTFF",IF(D124="CG","CAG","BTTF"))</f>
        <v>RTFF</v>
      </c>
      <c r="N124" s="23" t="str">
        <f t="shared" ref="N124" si="51">A124&amp;"_"&amp;D124&amp;"_"&amp;B124</f>
        <v>2050_TM151_PPA_RT_06</v>
      </c>
      <c r="O124" s="23" t="str">
        <f>VLOOKUP($G124,'PPA IDs'!$A$2:$M$95,12,0)</f>
        <v>scenario-baseline</v>
      </c>
      <c r="P124" s="23" t="str">
        <f t="shared" ref="P124" si="52">C124&amp;"\"&amp;F124</f>
        <v>2300_CaltrainDTX\2050_TM151_PPA_RT_06_2300_CaltrainDTX_00</v>
      </c>
    </row>
    <row r="125" spans="1:16" x14ac:dyDescent="0.25">
      <c r="A125" s="88" t="s">
        <v>597</v>
      </c>
      <c r="B125" s="88" t="s">
        <v>620</v>
      </c>
      <c r="C125" s="85" t="s">
        <v>562</v>
      </c>
      <c r="D125" s="85" t="s">
        <v>250</v>
      </c>
      <c r="E125" s="85" t="s">
        <v>596</v>
      </c>
      <c r="F125" s="23" t="str">
        <f t="shared" si="41"/>
        <v>2050_TM151_PPA_RT_06_2301_Caltrain_10tph_00</v>
      </c>
      <c r="G125" s="84">
        <f t="shared" si="42"/>
        <v>2301</v>
      </c>
      <c r="H125" s="23" t="str">
        <f t="shared" si="43"/>
        <v>2301_00_RT</v>
      </c>
      <c r="I125" s="23" t="str">
        <f>VLOOKUP(G125,'PPA IDs'!$A$2:$B$150,2,0)</f>
        <v>Caltrain PCBB 10tphpd</v>
      </c>
      <c r="J125" s="23" t="str">
        <f>VLOOKUP($G125,'PPA IDs'!$A$2:$K$95,9,0)</f>
        <v>various</v>
      </c>
      <c r="K125" s="23" t="str">
        <f>VLOOKUP($G125,'PPA IDs'!$A$2:$K$95,10,0)</f>
        <v>transit</v>
      </c>
      <c r="L125" s="23" t="str">
        <f>VLOOKUP($G125,'PPA IDs'!$A$2:$K$95,11,0)</f>
        <v>com</v>
      </c>
      <c r="M125" s="23" t="str">
        <f t="shared" si="44"/>
        <v>RTFF</v>
      </c>
      <c r="N125" s="23" t="str">
        <f t="shared" si="45"/>
        <v>2050_TM151_PPA_RT_06</v>
      </c>
      <c r="O125" s="23" t="str">
        <f>VLOOKUP($G125,'PPA IDs'!$A$2:$M$95,12,0)</f>
        <v>scenario-baseline</v>
      </c>
      <c r="P125" s="23" t="str">
        <f t="shared" si="46"/>
        <v>2301_Caltrain_10tph\2050_TM151_PPA_RT_06_2301_Caltrain_10tph_00</v>
      </c>
    </row>
    <row r="126" spans="1:16" x14ac:dyDescent="0.25">
      <c r="A126" s="88" t="s">
        <v>597</v>
      </c>
      <c r="B126" s="88" t="s">
        <v>620</v>
      </c>
      <c r="C126" s="85" t="s">
        <v>542</v>
      </c>
      <c r="D126" s="85" t="s">
        <v>250</v>
      </c>
      <c r="E126" s="85" t="s">
        <v>596</v>
      </c>
      <c r="F126" s="23" t="str">
        <f t="shared" si="41"/>
        <v>2050_TM151_PPA_RT_06_2302_Caltrain_12tph_00</v>
      </c>
      <c r="G126" s="84">
        <f t="shared" si="42"/>
        <v>2302</v>
      </c>
      <c r="H126" s="23" t="str">
        <f t="shared" si="43"/>
        <v>2302_00_RT</v>
      </c>
      <c r="I126" s="23" t="str">
        <f>VLOOKUP(G126,'PPA IDs'!$A$2:$B$150,2,0)</f>
        <v>Caltrain PCBB 12tphpd</v>
      </c>
      <c r="J126" s="23" t="str">
        <f>VLOOKUP($G126,'PPA IDs'!$A$2:$K$95,9,0)</f>
        <v>various</v>
      </c>
      <c r="K126" s="23" t="str">
        <f>VLOOKUP($G126,'PPA IDs'!$A$2:$K$95,10,0)</f>
        <v>transit</v>
      </c>
      <c r="L126" s="23" t="str">
        <f>VLOOKUP($G126,'PPA IDs'!$A$2:$K$95,11,0)</f>
        <v>com</v>
      </c>
      <c r="M126" s="23" t="str">
        <f t="shared" si="44"/>
        <v>RTFF</v>
      </c>
      <c r="N126" s="23" t="str">
        <f t="shared" si="45"/>
        <v>2050_TM151_PPA_RT_06</v>
      </c>
      <c r="O126" s="23" t="str">
        <f>VLOOKUP($G126,'PPA IDs'!$A$2:$M$95,12,0)</f>
        <v>scenario-baseline</v>
      </c>
      <c r="P126" s="23" t="str">
        <f t="shared" si="46"/>
        <v>2302_Caltrain_12tph\2050_TM151_PPA_RT_06_2302_Caltrain_12tph_00</v>
      </c>
    </row>
    <row r="127" spans="1:16" x14ac:dyDescent="0.25">
      <c r="A127" s="88" t="s">
        <v>597</v>
      </c>
      <c r="B127" s="88" t="s">
        <v>620</v>
      </c>
      <c r="C127" s="85" t="s">
        <v>541</v>
      </c>
      <c r="D127" s="85" t="s">
        <v>250</v>
      </c>
      <c r="E127" s="85" t="s">
        <v>596</v>
      </c>
      <c r="F127" s="23" t="str">
        <f t="shared" si="41"/>
        <v>2050_TM151_PPA_RT_06_2303_Caltrain_16tph_00</v>
      </c>
      <c r="G127" s="84">
        <f t="shared" si="42"/>
        <v>2303</v>
      </c>
      <c r="H127" s="23" t="str">
        <f t="shared" si="43"/>
        <v>2303_00_RT</v>
      </c>
      <c r="I127" s="23" t="str">
        <f>VLOOKUP(G127,'PPA IDs'!$A$2:$B$150,2,0)</f>
        <v>Caltrain PCBB 16tphpd</v>
      </c>
      <c r="J127" s="23" t="str">
        <f>VLOOKUP($G127,'PPA IDs'!$A$2:$K$95,9,0)</f>
        <v>various</v>
      </c>
      <c r="K127" s="23" t="str">
        <f>VLOOKUP($G127,'PPA IDs'!$A$2:$K$95,10,0)</f>
        <v>transit</v>
      </c>
      <c r="L127" s="23" t="str">
        <f>VLOOKUP($G127,'PPA IDs'!$A$2:$K$95,11,0)</f>
        <v>com</v>
      </c>
      <c r="M127" s="23" t="str">
        <f t="shared" si="44"/>
        <v>RTFF</v>
      </c>
      <c r="N127" s="23" t="str">
        <f t="shared" si="45"/>
        <v>2050_TM151_PPA_RT_06</v>
      </c>
      <c r="O127" s="23" t="str">
        <f>VLOOKUP($G127,'PPA IDs'!$A$2:$M$95,12,0)</f>
        <v>scenario-baseline</v>
      </c>
      <c r="P127" s="23" t="str">
        <f t="shared" si="46"/>
        <v>2303_Caltrain_16tph\2050_TM151_PPA_RT_06_2303_Caltrain_16tph_00</v>
      </c>
    </row>
    <row r="128" spans="1:16" x14ac:dyDescent="0.25">
      <c r="A128" s="88" t="s">
        <v>597</v>
      </c>
      <c r="B128" s="88" t="s">
        <v>620</v>
      </c>
      <c r="C128" s="85" t="s">
        <v>645</v>
      </c>
      <c r="D128" s="85" t="s">
        <v>250</v>
      </c>
      <c r="E128" s="85" t="s">
        <v>596</v>
      </c>
      <c r="F128" s="23" t="str">
        <f t="shared" ref="F128:F130" si="53">A128&amp;"_"&amp;D128&amp;"_"&amp;B128&amp;"_"&amp;C128&amp;"_"&amp;E128</f>
        <v>2050_TM151_PPA_RT_06_2101_GearyBRT_Phase2_00</v>
      </c>
      <c r="G128" s="84">
        <f t="shared" ref="G128:G130" si="54">_xlfn.NUMBERVALUE(LEFT(C128,4))</f>
        <v>2101</v>
      </c>
      <c r="H128" s="23" t="str">
        <f t="shared" ref="H128:H130" si="55">G128&amp;"_"&amp;E128&amp;"_"&amp;D128</f>
        <v>2101_00_RT</v>
      </c>
      <c r="I128" s="23" t="str">
        <f>VLOOKUP(G128,'PPA IDs'!$A$2:$B$150,2,0)</f>
        <v>Geary BRT (Phase 2)</v>
      </c>
      <c r="J128" s="23" t="str">
        <f>VLOOKUP($G128,'PPA IDs'!$A$2:$K$95,9,0)</f>
        <v>sf</v>
      </c>
      <c r="K128" s="23" t="str">
        <f>VLOOKUP($G128,'PPA IDs'!$A$2:$K$95,10,0)</f>
        <v>transit</v>
      </c>
      <c r="L128" s="23" t="str">
        <f>VLOOKUP($G128,'PPA IDs'!$A$2:$K$95,11,0)</f>
        <v>loc</v>
      </c>
      <c r="M128" s="23" t="str">
        <f t="shared" ref="M128:M130" si="56">IF(D128="RT","RTFF",IF(D128="CG","CAG","BTTF"))</f>
        <v>RTFF</v>
      </c>
      <c r="N128" s="23" t="str">
        <f t="shared" ref="N128:N130" si="57">A128&amp;"_"&amp;D128&amp;"_"&amp;B128</f>
        <v>2050_TM151_PPA_RT_06</v>
      </c>
      <c r="O128" s="23" t="str">
        <f>VLOOKUP($G128,'PPA IDs'!$A$2:$M$95,12,0)</f>
        <v>scenario-baseline</v>
      </c>
      <c r="P128" s="23" t="str">
        <f t="shared" ref="P128:P130" si="58">C128&amp;"\"&amp;F128</f>
        <v>2101_GearyBRT_Phase2\2050_TM151_PPA_RT_06_2101_GearyBRT_Phase2_00</v>
      </c>
    </row>
    <row r="129" spans="1:16" x14ac:dyDescent="0.25">
      <c r="A129" s="88" t="s">
        <v>597</v>
      </c>
      <c r="B129" s="88" t="s">
        <v>620</v>
      </c>
      <c r="C129" s="66" t="s">
        <v>644</v>
      </c>
      <c r="D129" s="85" t="s">
        <v>250</v>
      </c>
      <c r="E129" s="85" t="s">
        <v>596</v>
      </c>
      <c r="F129" s="23" t="str">
        <f t="shared" si="53"/>
        <v>2050_TM151_PPA_RT_06_2100_SanPablo_BRT_00</v>
      </c>
      <c r="G129" s="84">
        <f t="shared" si="54"/>
        <v>2100</v>
      </c>
      <c r="H129" s="23" t="str">
        <f t="shared" si="55"/>
        <v>2100_00_RT</v>
      </c>
      <c r="I129" s="23" t="str">
        <f>VLOOKUP(G129,'PPA IDs'!$A$2:$B$150,2,0)</f>
        <v>San Pablo BRT</v>
      </c>
      <c r="J129" s="23" t="str">
        <f>VLOOKUP($G129,'PPA IDs'!$A$2:$K$95,9,0)</f>
        <v>various</v>
      </c>
      <c r="K129" s="23" t="str">
        <f>VLOOKUP($G129,'PPA IDs'!$A$2:$K$95,10,0)</f>
        <v>transit</v>
      </c>
      <c r="L129" s="23" t="str">
        <f>VLOOKUP($G129,'PPA IDs'!$A$2:$K$95,11,0)</f>
        <v>loc</v>
      </c>
      <c r="M129" s="23" t="str">
        <f t="shared" si="56"/>
        <v>RTFF</v>
      </c>
      <c r="N129" s="23" t="str">
        <f t="shared" si="57"/>
        <v>2050_TM151_PPA_RT_06</v>
      </c>
      <c r="O129" s="23" t="str">
        <f>VLOOKUP($G129,'PPA IDs'!$A$2:$M$95,12,0)</f>
        <v>scenario-baseline</v>
      </c>
      <c r="P129" s="23" t="str">
        <f t="shared" si="58"/>
        <v>2100_SanPablo_BRT\2050_TM151_PPA_RT_06_2100_SanPablo_BRT_00</v>
      </c>
    </row>
    <row r="130" spans="1:16" x14ac:dyDescent="0.25">
      <c r="A130" s="88" t="s">
        <v>597</v>
      </c>
      <c r="B130" s="88" t="s">
        <v>620</v>
      </c>
      <c r="C130" s="85" t="s">
        <v>593</v>
      </c>
      <c r="D130" s="85" t="s">
        <v>250</v>
      </c>
      <c r="E130" s="85" t="s">
        <v>596</v>
      </c>
      <c r="F130" s="23" t="str">
        <f t="shared" si="53"/>
        <v>2050_TM151_PPA_RT_06_2202_BART_DMU_Brentwood_00</v>
      </c>
      <c r="G130" s="84">
        <f t="shared" si="54"/>
        <v>2202</v>
      </c>
      <c r="H130" s="23" t="str">
        <f t="shared" si="55"/>
        <v>2202_00_RT</v>
      </c>
      <c r="I130" s="23" t="str">
        <f>VLOOKUP(G130,'PPA IDs'!$A$2:$B$150,2,0)</f>
        <v>BART DMU to Brentwood</v>
      </c>
      <c r="J130" s="23" t="str">
        <f>VLOOKUP($G130,'PPA IDs'!$A$2:$K$95,9,0)</f>
        <v>cc</v>
      </c>
      <c r="K130" s="23" t="str">
        <f>VLOOKUP($G130,'PPA IDs'!$A$2:$K$95,10,0)</f>
        <v>transit</v>
      </c>
      <c r="L130" s="23" t="str">
        <f>VLOOKUP($G130,'PPA IDs'!$A$2:$K$95,11,0)</f>
        <v>hvy</v>
      </c>
      <c r="M130" s="23" t="str">
        <f t="shared" si="56"/>
        <v>RTFF</v>
      </c>
      <c r="N130" s="23" t="str">
        <f t="shared" si="57"/>
        <v>2050_TM151_PPA_RT_06</v>
      </c>
      <c r="O130" s="23" t="str">
        <f>VLOOKUP($G130,'PPA IDs'!$A$2:$M$95,12,0)</f>
        <v>scenario-baseline</v>
      </c>
      <c r="P130" s="23" t="str">
        <f t="shared" si="58"/>
        <v>2202_BART_DMU_Brentwood\2050_TM151_PPA_RT_06_2202_BART_DMU_Brentwood_00</v>
      </c>
    </row>
    <row r="131" spans="1:16" x14ac:dyDescent="0.25">
      <c r="A131" s="88" t="s">
        <v>597</v>
      </c>
      <c r="B131" s="88" t="s">
        <v>620</v>
      </c>
      <c r="C131" s="85" t="s">
        <v>635</v>
      </c>
      <c r="D131" s="88" t="s">
        <v>250</v>
      </c>
      <c r="E131" s="88" t="s">
        <v>596</v>
      </c>
      <c r="F131" s="23" t="str">
        <f t="shared" ref="F131" si="59">A131&amp;"_"&amp;D131&amp;"_"&amp;B131&amp;"_"&amp;C131&amp;"_"&amp;E131</f>
        <v>2050_TM151_PPA_RT_06_2201_BART_CoreCap_00</v>
      </c>
      <c r="G131" s="84">
        <f t="shared" ref="G131" si="60">_xlfn.NUMBERVALUE(LEFT(C131,4))</f>
        <v>2201</v>
      </c>
      <c r="H131" s="23" t="str">
        <f t="shared" ref="H131" si="61">G131&amp;"_"&amp;E131&amp;"_"&amp;D131</f>
        <v>2201_00_RT</v>
      </c>
      <c r="I131" s="23" t="str">
        <f>VLOOKUP(G131,'PPA IDs'!$A$2:$B$150,2,0)</f>
        <v>BART Core Capacity</v>
      </c>
      <c r="J131" s="23" t="str">
        <f>VLOOKUP($G131,'PPA IDs'!$A$2:$K$95,9,0)</f>
        <v>various</v>
      </c>
      <c r="K131" s="23" t="str">
        <f>VLOOKUP($G131,'PPA IDs'!$A$2:$K$95,10,0)</f>
        <v>transit</v>
      </c>
      <c r="L131" s="23" t="str">
        <f>VLOOKUP($G131,'PPA IDs'!$A$2:$K$95,11,0)</f>
        <v>hvy</v>
      </c>
      <c r="M131" s="23" t="str">
        <f t="shared" ref="M131" si="62">IF(D131="RT","RTFF",IF(D131="CG","CAG","BTTF"))</f>
        <v>RTFF</v>
      </c>
      <c r="N131" s="23" t="str">
        <f t="shared" ref="N131" si="63">A131&amp;"_"&amp;D131&amp;"_"&amp;B131</f>
        <v>2050_TM151_PPA_RT_06</v>
      </c>
      <c r="O131" s="23" t="str">
        <f>VLOOKUP($G131,'PPA IDs'!$A$2:$M$95,12,0)</f>
        <v>scenario-baseline</v>
      </c>
      <c r="P131" s="23" t="str">
        <f t="shared" ref="P131" si="64">C131&amp;"\"&amp;F131</f>
        <v>2201_BART_CoreCap\2050_TM151_PPA_RT_06_2201_BART_CoreCap_00</v>
      </c>
    </row>
    <row r="132" spans="1:16" x14ac:dyDescent="0.25">
      <c r="A132" s="88" t="s">
        <v>597</v>
      </c>
      <c r="B132" s="88" t="s">
        <v>620</v>
      </c>
      <c r="C132" s="66" t="s">
        <v>646</v>
      </c>
      <c r="D132" s="85" t="s">
        <v>250</v>
      </c>
      <c r="E132" s="85" t="s">
        <v>596</v>
      </c>
      <c r="F132" s="23" t="str">
        <f t="shared" ref="F132:F136" si="65">A132&amp;"_"&amp;D132&amp;"_"&amp;B132&amp;"_"&amp;C132&amp;"_"&amp;E132</f>
        <v>2050_TM151_PPA_RT_06_3100_SR_239_00</v>
      </c>
      <c r="G132" s="84">
        <f t="shared" ref="G132:G136" si="66">_xlfn.NUMBERVALUE(LEFT(C132,4))</f>
        <v>3100</v>
      </c>
      <c r="H132" s="23" t="str">
        <f t="shared" ref="H132:H136" si="67">G132&amp;"_"&amp;E132&amp;"_"&amp;D132</f>
        <v>3100_00_RT</v>
      </c>
      <c r="I132" s="23" t="str">
        <f>VLOOKUP(G132,'PPA IDs'!$A$2:$B$150,2,0)</f>
        <v>SR-239</v>
      </c>
      <c r="J132" s="23" t="str">
        <f>VLOOKUP($G132,'PPA IDs'!$A$2:$K$95,9,0)</f>
        <v>cc</v>
      </c>
      <c r="K132" s="23" t="str">
        <f>VLOOKUP($G132,'PPA IDs'!$A$2:$K$95,10,0)</f>
        <v>road</v>
      </c>
      <c r="L132" s="23" t="str">
        <f>VLOOKUP($G132,'PPA IDs'!$A$2:$K$95,11,0)</f>
        <v>road</v>
      </c>
      <c r="M132" s="23" t="str">
        <f t="shared" ref="M132:M136" si="68">IF(D132="RT","RTFF",IF(D132="CG","CAG","BTTF"))</f>
        <v>RTFF</v>
      </c>
      <c r="N132" s="23" t="str">
        <f t="shared" ref="N132:N136" si="69">A132&amp;"_"&amp;D132&amp;"_"&amp;B132</f>
        <v>2050_TM151_PPA_RT_06</v>
      </c>
      <c r="O132" s="23" t="str">
        <f>VLOOKUP($G132,'PPA IDs'!$A$2:$M$95,12,0)</f>
        <v>scenario-baseline</v>
      </c>
      <c r="P132" s="23" t="str">
        <f t="shared" ref="P132:P136" si="70">C132&amp;"\"&amp;F132</f>
        <v>3100_SR_239\2050_TM151_PPA_RT_06_3100_SR_239_00</v>
      </c>
    </row>
    <row r="133" spans="1:16" x14ac:dyDescent="0.25">
      <c r="A133" s="89" t="s">
        <v>597</v>
      </c>
      <c r="B133" s="89" t="s">
        <v>620</v>
      </c>
      <c r="C133" s="86" t="s">
        <v>592</v>
      </c>
      <c r="D133" s="86" t="s">
        <v>250</v>
      </c>
      <c r="E133" s="86" t="s">
        <v>596</v>
      </c>
      <c r="F133" s="90" t="str">
        <f t="shared" si="65"/>
        <v>2050_TM151_PPA_RT_06_3102_SR4_Op_00</v>
      </c>
      <c r="G133" s="91">
        <f t="shared" si="66"/>
        <v>3102</v>
      </c>
      <c r="H133" s="90" t="str">
        <f t="shared" si="67"/>
        <v>3102_00_RT</v>
      </c>
      <c r="I133" s="90" t="str">
        <f>VLOOKUP(G133,'PPA IDs'!$A$2:$B$150,2,0)</f>
        <v>SR-4 Operational Improvements</v>
      </c>
      <c r="J133" s="90" t="str">
        <f>VLOOKUP($G133,'PPA IDs'!$A$2:$K$95,9,0)</f>
        <v>cc</v>
      </c>
      <c r="K133" s="90" t="str">
        <f>VLOOKUP($G133,'PPA IDs'!$A$2:$K$95,10,0)</f>
        <v>road</v>
      </c>
      <c r="L133" s="90" t="str">
        <f>VLOOKUP($G133,'PPA IDs'!$A$2:$K$95,11,0)</f>
        <v>road</v>
      </c>
      <c r="M133" s="90" t="str">
        <f t="shared" si="68"/>
        <v>RTFF</v>
      </c>
      <c r="N133" s="90" t="str">
        <f t="shared" si="69"/>
        <v>2050_TM151_PPA_RT_06</v>
      </c>
      <c r="O133" s="90" t="str">
        <f>VLOOKUP($G133,'PPA IDs'!$A$2:$M$95,12,0)</f>
        <v>scenario-baseline</v>
      </c>
      <c r="P133" s="90" t="str">
        <f t="shared" si="70"/>
        <v>3102_SR4_Op\2050_TM151_PPA_RT_06_3102_SR4_Op_00</v>
      </c>
    </row>
    <row r="134" spans="1:16" x14ac:dyDescent="0.25">
      <c r="A134" s="85" t="s">
        <v>597</v>
      </c>
      <c r="B134" s="88" t="s">
        <v>652</v>
      </c>
      <c r="C134" s="85" t="s">
        <v>541</v>
      </c>
      <c r="D134" s="85" t="s">
        <v>250</v>
      </c>
      <c r="E134" s="85" t="s">
        <v>596</v>
      </c>
      <c r="F134" s="23" t="str">
        <f t="shared" si="65"/>
        <v>2050_TM151_PPA_RT_07_2303_Caltrain_16tph_00</v>
      </c>
      <c r="G134" s="84">
        <f t="shared" si="66"/>
        <v>2303</v>
      </c>
      <c r="H134" s="23" t="str">
        <f t="shared" si="67"/>
        <v>2303_00_RT</v>
      </c>
      <c r="I134" s="23" t="str">
        <f>VLOOKUP(G134,'PPA IDs'!$A$2:$B$150,2,0)</f>
        <v>Caltrain PCBB 16tphpd</v>
      </c>
      <c r="J134" s="23" t="str">
        <f>VLOOKUP($G134,'PPA IDs'!$A$2:$K$95,9,0)</f>
        <v>various</v>
      </c>
      <c r="K134" s="23" t="str">
        <f>VLOOKUP($G134,'PPA IDs'!$A$2:$K$95,10,0)</f>
        <v>transit</v>
      </c>
      <c r="L134" s="23" t="str">
        <f>VLOOKUP($G134,'PPA IDs'!$A$2:$K$95,11,0)</f>
        <v>com</v>
      </c>
      <c r="M134" s="23" t="str">
        <f t="shared" si="68"/>
        <v>RTFF</v>
      </c>
      <c r="N134" s="23" t="str">
        <f t="shared" si="69"/>
        <v>2050_TM151_PPA_RT_07</v>
      </c>
      <c r="O134" s="23" t="str">
        <f>VLOOKUP($G134,'PPA IDs'!$A$2:$M$95,12,0)</f>
        <v>scenario-baseline</v>
      </c>
      <c r="P134" s="23" t="str">
        <f t="shared" si="70"/>
        <v>2303_Caltrain_16tph\2050_TM151_PPA_RT_07_2303_Caltrain_16tph_00</v>
      </c>
    </row>
    <row r="135" spans="1:16" x14ac:dyDescent="0.25">
      <c r="A135" s="85" t="s">
        <v>597</v>
      </c>
      <c r="B135" s="88" t="s">
        <v>652</v>
      </c>
      <c r="C135" s="85" t="s">
        <v>541</v>
      </c>
      <c r="D135" s="85" t="s">
        <v>249</v>
      </c>
      <c r="E135" s="85" t="s">
        <v>596</v>
      </c>
      <c r="F135" s="23" t="str">
        <f t="shared" si="65"/>
        <v>2050_TM151_PPA_CG_07_2303_Caltrain_16tph_00</v>
      </c>
      <c r="G135" s="84">
        <f t="shared" si="66"/>
        <v>2303</v>
      </c>
      <c r="H135" s="23" t="str">
        <f t="shared" si="67"/>
        <v>2303_00_CG</v>
      </c>
      <c r="I135" s="23" t="str">
        <f>VLOOKUP(G135,'PPA IDs'!$A$2:$B$150,2,0)</f>
        <v>Caltrain PCBB 16tphpd</v>
      </c>
      <c r="J135" s="23" t="str">
        <f>VLOOKUP($G135,'PPA IDs'!$A$2:$K$95,9,0)</f>
        <v>various</v>
      </c>
      <c r="K135" s="23" t="str">
        <f>VLOOKUP($G135,'PPA IDs'!$A$2:$K$95,10,0)</f>
        <v>transit</v>
      </c>
      <c r="L135" s="23" t="str">
        <f>VLOOKUP($G135,'PPA IDs'!$A$2:$K$95,11,0)</f>
        <v>com</v>
      </c>
      <c r="M135" s="23" t="str">
        <f t="shared" si="68"/>
        <v>CAG</v>
      </c>
      <c r="N135" s="23" t="str">
        <f t="shared" si="69"/>
        <v>2050_TM151_PPA_CG_07</v>
      </c>
      <c r="O135" s="23" t="str">
        <f>VLOOKUP($G135,'PPA IDs'!$A$2:$M$95,12,0)</f>
        <v>scenario-baseline</v>
      </c>
      <c r="P135" s="23" t="str">
        <f t="shared" si="70"/>
        <v>2303_Caltrain_16tph\2050_TM151_PPA_CG_07_2303_Caltrain_16tph_00</v>
      </c>
    </row>
    <row r="136" spans="1:16" x14ac:dyDescent="0.25">
      <c r="A136" s="85" t="s">
        <v>597</v>
      </c>
      <c r="B136" s="88" t="s">
        <v>652</v>
      </c>
      <c r="C136" s="85" t="s">
        <v>541</v>
      </c>
      <c r="D136" s="85" t="s">
        <v>251</v>
      </c>
      <c r="E136" s="85" t="s">
        <v>596</v>
      </c>
      <c r="F136" s="23" t="str">
        <f t="shared" si="65"/>
        <v>2050_TM151_PPA_BF_07_2303_Caltrain_16tph_00</v>
      </c>
      <c r="G136" s="84">
        <f t="shared" si="66"/>
        <v>2303</v>
      </c>
      <c r="H136" s="23" t="str">
        <f t="shared" si="67"/>
        <v>2303_00_BF</v>
      </c>
      <c r="I136" s="23" t="str">
        <f>VLOOKUP(G136,'PPA IDs'!$A$2:$B$150,2,0)</f>
        <v>Caltrain PCBB 16tphpd</v>
      </c>
      <c r="J136" s="23" t="str">
        <f>VLOOKUP($G136,'PPA IDs'!$A$2:$K$95,9,0)</f>
        <v>various</v>
      </c>
      <c r="K136" s="23" t="str">
        <f>VLOOKUP($G136,'PPA IDs'!$A$2:$K$95,10,0)</f>
        <v>transit</v>
      </c>
      <c r="L136" s="23" t="str">
        <f>VLOOKUP($G136,'PPA IDs'!$A$2:$K$95,11,0)</f>
        <v>com</v>
      </c>
      <c r="M136" s="23" t="str">
        <f t="shared" si="68"/>
        <v>BTTF</v>
      </c>
      <c r="N136" s="23" t="str">
        <f t="shared" si="69"/>
        <v>2050_TM151_PPA_BF_07</v>
      </c>
      <c r="O136" s="23" t="str">
        <f>VLOOKUP($G136,'PPA IDs'!$A$2:$M$95,12,0)</f>
        <v>scenario-baseline</v>
      </c>
      <c r="P136" s="23" t="str">
        <f t="shared" si="70"/>
        <v>2303_Caltrain_16tph\2050_TM151_PPA_BF_07_2303_Caltrain_16tph_00</v>
      </c>
    </row>
    <row r="137" spans="1:16" x14ac:dyDescent="0.25">
      <c r="A137" s="85" t="s">
        <v>597</v>
      </c>
      <c r="B137" s="88" t="s">
        <v>652</v>
      </c>
      <c r="C137" s="85" t="s">
        <v>635</v>
      </c>
      <c r="D137" s="85" t="s">
        <v>250</v>
      </c>
      <c r="E137" s="85" t="s">
        <v>596</v>
      </c>
      <c r="F137" s="23" t="str">
        <f t="shared" ref="F137:F145" si="71">A137&amp;"_"&amp;D137&amp;"_"&amp;B137&amp;"_"&amp;C137&amp;"_"&amp;E137</f>
        <v>2050_TM151_PPA_RT_07_2201_BART_CoreCap_00</v>
      </c>
      <c r="G137" s="84">
        <f t="shared" ref="G137:G145" si="72">_xlfn.NUMBERVALUE(LEFT(C137,4))</f>
        <v>2201</v>
      </c>
      <c r="H137" s="23" t="str">
        <f t="shared" ref="H137:H145" si="73">G137&amp;"_"&amp;E137&amp;"_"&amp;D137</f>
        <v>2201_00_RT</v>
      </c>
      <c r="I137" s="23" t="str">
        <f>VLOOKUP(G137,'PPA IDs'!$A$2:$B$150,2,0)</f>
        <v>BART Core Capacity</v>
      </c>
      <c r="J137" s="23" t="str">
        <f>VLOOKUP($G137,'PPA IDs'!$A$2:$K$95,9,0)</f>
        <v>various</v>
      </c>
      <c r="K137" s="23" t="str">
        <f>VLOOKUP($G137,'PPA IDs'!$A$2:$K$95,10,0)</f>
        <v>transit</v>
      </c>
      <c r="L137" s="23" t="str">
        <f>VLOOKUP($G137,'PPA IDs'!$A$2:$K$95,11,0)</f>
        <v>hvy</v>
      </c>
      <c r="M137" s="23" t="str">
        <f t="shared" ref="M137:M145" si="74">IF(D137="RT","RTFF",IF(D137="CG","CAG","BTTF"))</f>
        <v>RTFF</v>
      </c>
      <c r="N137" s="23" t="str">
        <f t="shared" ref="N137:N145" si="75">A137&amp;"_"&amp;D137&amp;"_"&amp;B137</f>
        <v>2050_TM151_PPA_RT_07</v>
      </c>
      <c r="O137" s="23" t="str">
        <f>VLOOKUP($G137,'PPA IDs'!$A$2:$M$95,12,0)</f>
        <v>scenario-baseline</v>
      </c>
      <c r="P137" s="23" t="str">
        <f t="shared" ref="P137:P145" si="76">C137&amp;"\"&amp;F137</f>
        <v>2201_BART_CoreCap\2050_TM151_PPA_RT_07_2201_BART_CoreCap_00</v>
      </c>
    </row>
    <row r="138" spans="1:16" x14ac:dyDescent="0.25">
      <c r="A138" s="85" t="s">
        <v>597</v>
      </c>
      <c r="B138" s="88" t="s">
        <v>652</v>
      </c>
      <c r="C138" s="85" t="s">
        <v>635</v>
      </c>
      <c r="D138" s="85" t="s">
        <v>249</v>
      </c>
      <c r="E138" s="85" t="s">
        <v>596</v>
      </c>
      <c r="F138" s="23" t="str">
        <f t="shared" si="71"/>
        <v>2050_TM151_PPA_CG_07_2201_BART_CoreCap_00</v>
      </c>
      <c r="G138" s="84">
        <f t="shared" si="72"/>
        <v>2201</v>
      </c>
      <c r="H138" s="23" t="str">
        <f t="shared" si="73"/>
        <v>2201_00_CG</v>
      </c>
      <c r="I138" s="23" t="str">
        <f>VLOOKUP(G138,'PPA IDs'!$A$2:$B$150,2,0)</f>
        <v>BART Core Capacity</v>
      </c>
      <c r="J138" s="23" t="str">
        <f>VLOOKUP($G138,'PPA IDs'!$A$2:$K$95,9,0)</f>
        <v>various</v>
      </c>
      <c r="K138" s="23" t="str">
        <f>VLOOKUP($G138,'PPA IDs'!$A$2:$K$95,10,0)</f>
        <v>transit</v>
      </c>
      <c r="L138" s="23" t="str">
        <f>VLOOKUP($G138,'PPA IDs'!$A$2:$K$95,11,0)</f>
        <v>hvy</v>
      </c>
      <c r="M138" s="23" t="str">
        <f t="shared" si="74"/>
        <v>CAG</v>
      </c>
      <c r="N138" s="23" t="str">
        <f t="shared" si="75"/>
        <v>2050_TM151_PPA_CG_07</v>
      </c>
      <c r="O138" s="23" t="str">
        <f>VLOOKUP($G138,'PPA IDs'!$A$2:$M$95,12,0)</f>
        <v>scenario-baseline</v>
      </c>
      <c r="P138" s="23" t="str">
        <f t="shared" si="76"/>
        <v>2201_BART_CoreCap\2050_TM151_PPA_CG_07_2201_BART_CoreCap_00</v>
      </c>
    </row>
    <row r="139" spans="1:16" x14ac:dyDescent="0.25">
      <c r="A139" s="85" t="s">
        <v>597</v>
      </c>
      <c r="B139" s="88" t="s">
        <v>652</v>
      </c>
      <c r="C139" s="85" t="s">
        <v>635</v>
      </c>
      <c r="D139" s="85" t="s">
        <v>251</v>
      </c>
      <c r="E139" s="85" t="s">
        <v>596</v>
      </c>
      <c r="F139" s="23" t="str">
        <f t="shared" si="71"/>
        <v>2050_TM151_PPA_BF_07_2201_BART_CoreCap_00</v>
      </c>
      <c r="G139" s="84">
        <f t="shared" si="72"/>
        <v>2201</v>
      </c>
      <c r="H139" s="23" t="str">
        <f t="shared" si="73"/>
        <v>2201_00_BF</v>
      </c>
      <c r="I139" s="23" t="str">
        <f>VLOOKUP(G139,'PPA IDs'!$A$2:$B$150,2,0)</f>
        <v>BART Core Capacity</v>
      </c>
      <c r="J139" s="23" t="str">
        <f>VLOOKUP($G139,'PPA IDs'!$A$2:$K$95,9,0)</f>
        <v>various</v>
      </c>
      <c r="K139" s="23" t="str">
        <f>VLOOKUP($G139,'PPA IDs'!$A$2:$K$95,10,0)</f>
        <v>transit</v>
      </c>
      <c r="L139" s="23" t="str">
        <f>VLOOKUP($G139,'PPA IDs'!$A$2:$K$95,11,0)</f>
        <v>hvy</v>
      </c>
      <c r="M139" s="23" t="str">
        <f t="shared" si="74"/>
        <v>BTTF</v>
      </c>
      <c r="N139" s="23" t="str">
        <f t="shared" si="75"/>
        <v>2050_TM151_PPA_BF_07</v>
      </c>
      <c r="O139" s="23" t="str">
        <f>VLOOKUP($G139,'PPA IDs'!$A$2:$M$95,12,0)</f>
        <v>scenario-baseline</v>
      </c>
      <c r="P139" s="23" t="str">
        <f t="shared" si="76"/>
        <v>2201_BART_CoreCap\2050_TM151_PPA_BF_07_2201_BART_CoreCap_00</v>
      </c>
    </row>
    <row r="140" spans="1:16" x14ac:dyDescent="0.25">
      <c r="A140" s="85" t="s">
        <v>597</v>
      </c>
      <c r="B140" s="88" t="s">
        <v>652</v>
      </c>
      <c r="C140" s="85" t="s">
        <v>658</v>
      </c>
      <c r="D140" s="85" t="s">
        <v>250</v>
      </c>
      <c r="E140" s="85" t="s">
        <v>616</v>
      </c>
      <c r="F140" s="23" t="str">
        <f t="shared" si="71"/>
        <v>2050_TM151_PPA_RT_07_2306_Dumbarton_Rail_02</v>
      </c>
      <c r="G140" s="84">
        <f t="shared" si="72"/>
        <v>2306</v>
      </c>
      <c r="H140" s="23" t="str">
        <f t="shared" si="73"/>
        <v>2306_02_RT</v>
      </c>
      <c r="I140" s="23" t="str">
        <f>VLOOKUP(G140,'PPA IDs'!$A$2:$B$150,2,0)</f>
        <v>Dumbarton Rail (Redwood City to Union City)</v>
      </c>
      <c r="J140" s="23" t="str">
        <f>VLOOKUP($G140,'PPA IDs'!$A$2:$K$95,9,0)</f>
        <v>various</v>
      </c>
      <c r="K140" s="23" t="str">
        <f>VLOOKUP($G140,'PPA IDs'!$A$2:$K$95,10,0)</f>
        <v>transit</v>
      </c>
      <c r="L140" s="23" t="str">
        <f>VLOOKUP($G140,'PPA IDs'!$A$2:$K$95,11,0)</f>
        <v>com</v>
      </c>
      <c r="M140" s="23" t="str">
        <f t="shared" si="74"/>
        <v>RTFF</v>
      </c>
      <c r="N140" s="23" t="str">
        <f t="shared" si="75"/>
        <v>2050_TM151_PPA_RT_07</v>
      </c>
      <c r="O140" s="23" t="str">
        <f>VLOOKUP($G140,'PPA IDs'!$A$2:$M$95,12,0)</f>
        <v>scenario-baseline</v>
      </c>
      <c r="P140" s="23" t="str">
        <f t="shared" si="76"/>
        <v>2306_Dumbarton_Rail\2050_TM151_PPA_RT_07_2306_Dumbarton_Rail_02</v>
      </c>
    </row>
    <row r="141" spans="1:16" x14ac:dyDescent="0.25">
      <c r="A141" s="85" t="s">
        <v>597</v>
      </c>
      <c r="B141" s="88" t="s">
        <v>652</v>
      </c>
      <c r="C141" s="85" t="s">
        <v>658</v>
      </c>
      <c r="D141" s="85" t="s">
        <v>249</v>
      </c>
      <c r="E141" s="88" t="s">
        <v>618</v>
      </c>
      <c r="F141" s="23" t="str">
        <f t="shared" si="71"/>
        <v>2050_TM151_PPA_CG_07_2306_Dumbarton_Rail_01</v>
      </c>
      <c r="G141" s="84">
        <f t="shared" si="72"/>
        <v>2306</v>
      </c>
      <c r="H141" s="23" t="str">
        <f t="shared" si="73"/>
        <v>2306_01_CG</v>
      </c>
      <c r="I141" s="23" t="str">
        <f>VLOOKUP(G141,'PPA IDs'!$A$2:$B$150,2,0)</f>
        <v>Dumbarton Rail (Redwood City to Union City)</v>
      </c>
      <c r="J141" s="23" t="str">
        <f>VLOOKUP($G141,'PPA IDs'!$A$2:$K$95,9,0)</f>
        <v>various</v>
      </c>
      <c r="K141" s="23" t="str">
        <f>VLOOKUP($G141,'PPA IDs'!$A$2:$K$95,10,0)</f>
        <v>transit</v>
      </c>
      <c r="L141" s="23" t="str">
        <f>VLOOKUP($G141,'PPA IDs'!$A$2:$K$95,11,0)</f>
        <v>com</v>
      </c>
      <c r="M141" s="23" t="str">
        <f t="shared" si="74"/>
        <v>CAG</v>
      </c>
      <c r="N141" s="23" t="str">
        <f t="shared" si="75"/>
        <v>2050_TM151_PPA_CG_07</v>
      </c>
      <c r="O141" s="23" t="str">
        <f>VLOOKUP($G141,'PPA IDs'!$A$2:$M$95,12,0)</f>
        <v>scenario-baseline</v>
      </c>
      <c r="P141" s="23" t="str">
        <f t="shared" si="76"/>
        <v>2306_Dumbarton_Rail\2050_TM151_PPA_CG_07_2306_Dumbarton_Rail_01</v>
      </c>
    </row>
    <row r="142" spans="1:16" x14ac:dyDescent="0.25">
      <c r="A142" s="85" t="s">
        <v>597</v>
      </c>
      <c r="B142" s="88" t="s">
        <v>652</v>
      </c>
      <c r="C142" s="85" t="s">
        <v>658</v>
      </c>
      <c r="D142" s="85" t="s">
        <v>251</v>
      </c>
      <c r="E142" s="85" t="s">
        <v>616</v>
      </c>
      <c r="F142" s="23" t="str">
        <f t="shared" si="71"/>
        <v>2050_TM151_PPA_BF_07_2306_Dumbarton_Rail_02</v>
      </c>
      <c r="G142" s="84">
        <f t="shared" si="72"/>
        <v>2306</v>
      </c>
      <c r="H142" s="23" t="str">
        <f t="shared" si="73"/>
        <v>2306_02_BF</v>
      </c>
      <c r="I142" s="23" t="str">
        <f>VLOOKUP(G142,'PPA IDs'!$A$2:$B$150,2,0)</f>
        <v>Dumbarton Rail (Redwood City to Union City)</v>
      </c>
      <c r="J142" s="23" t="str">
        <f>VLOOKUP($G142,'PPA IDs'!$A$2:$K$95,9,0)</f>
        <v>various</v>
      </c>
      <c r="K142" s="23" t="str">
        <f>VLOOKUP($G142,'PPA IDs'!$A$2:$K$95,10,0)</f>
        <v>transit</v>
      </c>
      <c r="L142" s="23" t="str">
        <f>VLOOKUP($G142,'PPA IDs'!$A$2:$K$95,11,0)</f>
        <v>com</v>
      </c>
      <c r="M142" s="23" t="str">
        <f t="shared" si="74"/>
        <v>BTTF</v>
      </c>
      <c r="N142" s="23" t="str">
        <f t="shared" si="75"/>
        <v>2050_TM151_PPA_BF_07</v>
      </c>
      <c r="O142" s="23" t="str">
        <f>VLOOKUP($G142,'PPA IDs'!$A$2:$M$95,12,0)</f>
        <v>scenario-baseline</v>
      </c>
      <c r="P142" s="23" t="str">
        <f t="shared" si="76"/>
        <v>2306_Dumbarton_Rail\2050_TM151_PPA_BF_07_2306_Dumbarton_Rail_02</v>
      </c>
    </row>
    <row r="143" spans="1:16" x14ac:dyDescent="0.25">
      <c r="A143" s="85" t="s">
        <v>597</v>
      </c>
      <c r="B143" s="88" t="s">
        <v>652</v>
      </c>
      <c r="C143" s="85" t="s">
        <v>657</v>
      </c>
      <c r="D143" s="85" t="s">
        <v>250</v>
      </c>
      <c r="E143" s="85" t="s">
        <v>596</v>
      </c>
      <c r="F143" s="23" t="str">
        <f t="shared" si="71"/>
        <v>2050_TM151_PPA_RT_07_2308_Valley_Link_00</v>
      </c>
      <c r="G143" s="84">
        <f t="shared" si="72"/>
        <v>2308</v>
      </c>
      <c r="H143" s="23" t="str">
        <f t="shared" si="73"/>
        <v>2308_00_RT</v>
      </c>
      <c r="I143" s="23" t="str">
        <f>VLOOKUP(G143,'PPA IDs'!$A$2:$B$150,2,0)</f>
        <v>Valley Link (Dublin to San Joaquin Valley)</v>
      </c>
      <c r="J143" s="23" t="str">
        <f>VLOOKUP($G143,'PPA IDs'!$A$2:$K$95,9,0)</f>
        <v>ala</v>
      </c>
      <c r="K143" s="23" t="str">
        <f>VLOOKUP($G143,'PPA IDs'!$A$2:$K$95,10,0)</f>
        <v>transit</v>
      </c>
      <c r="L143" s="23" t="str">
        <f>VLOOKUP($G143,'PPA IDs'!$A$2:$K$95,11,0)</f>
        <v>com</v>
      </c>
      <c r="M143" s="23" t="str">
        <f t="shared" si="74"/>
        <v>RTFF</v>
      </c>
      <c r="N143" s="23" t="str">
        <f t="shared" si="75"/>
        <v>2050_TM151_PPA_RT_07</v>
      </c>
      <c r="O143" s="23" t="str">
        <f>VLOOKUP($G143,'PPA IDs'!$A$2:$M$95,12,0)</f>
        <v>scenario-baseline</v>
      </c>
      <c r="P143" s="23" t="str">
        <f t="shared" si="76"/>
        <v>2308_Valley_Link\2050_TM151_PPA_RT_07_2308_Valley_Link_00</v>
      </c>
    </row>
    <row r="144" spans="1:16" x14ac:dyDescent="0.25">
      <c r="A144" s="85" t="s">
        <v>597</v>
      </c>
      <c r="B144" s="88" t="s">
        <v>652</v>
      </c>
      <c r="C144" s="85" t="s">
        <v>657</v>
      </c>
      <c r="D144" s="85" t="s">
        <v>249</v>
      </c>
      <c r="E144" s="85" t="s">
        <v>596</v>
      </c>
      <c r="F144" s="23" t="str">
        <f t="shared" si="71"/>
        <v>2050_TM151_PPA_CG_07_2308_Valley_Link_00</v>
      </c>
      <c r="G144" s="84">
        <f t="shared" si="72"/>
        <v>2308</v>
      </c>
      <c r="H144" s="23" t="str">
        <f t="shared" si="73"/>
        <v>2308_00_CG</v>
      </c>
      <c r="I144" s="23" t="str">
        <f>VLOOKUP(G144,'PPA IDs'!$A$2:$B$150,2,0)</f>
        <v>Valley Link (Dublin to San Joaquin Valley)</v>
      </c>
      <c r="J144" s="23" t="str">
        <f>VLOOKUP($G144,'PPA IDs'!$A$2:$K$95,9,0)</f>
        <v>ala</v>
      </c>
      <c r="K144" s="23" t="str">
        <f>VLOOKUP($G144,'PPA IDs'!$A$2:$K$95,10,0)</f>
        <v>transit</v>
      </c>
      <c r="L144" s="23" t="str">
        <f>VLOOKUP($G144,'PPA IDs'!$A$2:$K$95,11,0)</f>
        <v>com</v>
      </c>
      <c r="M144" s="23" t="str">
        <f t="shared" si="74"/>
        <v>CAG</v>
      </c>
      <c r="N144" s="23" t="str">
        <f t="shared" si="75"/>
        <v>2050_TM151_PPA_CG_07</v>
      </c>
      <c r="O144" s="23" t="str">
        <f>VLOOKUP($G144,'PPA IDs'!$A$2:$M$95,12,0)</f>
        <v>scenario-baseline</v>
      </c>
      <c r="P144" s="23" t="str">
        <f t="shared" si="76"/>
        <v>2308_Valley_Link\2050_TM151_PPA_CG_07_2308_Valley_Link_00</v>
      </c>
    </row>
    <row r="145" spans="1:16" x14ac:dyDescent="0.25">
      <c r="A145" s="85" t="s">
        <v>597</v>
      </c>
      <c r="B145" s="88" t="s">
        <v>652</v>
      </c>
      <c r="C145" s="85" t="s">
        <v>657</v>
      </c>
      <c r="D145" s="85" t="s">
        <v>251</v>
      </c>
      <c r="E145" s="85" t="s">
        <v>596</v>
      </c>
      <c r="F145" s="23" t="str">
        <f t="shared" si="71"/>
        <v>2050_TM151_PPA_BF_07_2308_Valley_Link_00</v>
      </c>
      <c r="G145" s="84">
        <f t="shared" si="72"/>
        <v>2308</v>
      </c>
      <c r="H145" s="23" t="str">
        <f t="shared" si="73"/>
        <v>2308_00_BF</v>
      </c>
      <c r="I145" s="23" t="str">
        <f>VLOOKUP(G145,'PPA IDs'!$A$2:$B$150,2,0)</f>
        <v>Valley Link (Dublin to San Joaquin Valley)</v>
      </c>
      <c r="J145" s="23" t="str">
        <f>VLOOKUP($G145,'PPA IDs'!$A$2:$K$95,9,0)</f>
        <v>ala</v>
      </c>
      <c r="K145" s="23" t="str">
        <f>VLOOKUP($G145,'PPA IDs'!$A$2:$K$95,10,0)</f>
        <v>transit</v>
      </c>
      <c r="L145" s="23" t="str">
        <f>VLOOKUP($G145,'PPA IDs'!$A$2:$K$95,11,0)</f>
        <v>com</v>
      </c>
      <c r="M145" s="23" t="str">
        <f t="shared" si="74"/>
        <v>BTTF</v>
      </c>
      <c r="N145" s="23" t="str">
        <f t="shared" si="75"/>
        <v>2050_TM151_PPA_BF_07</v>
      </c>
      <c r="O145" s="23" t="str">
        <f>VLOOKUP($G145,'PPA IDs'!$A$2:$M$95,12,0)</f>
        <v>scenario-baseline</v>
      </c>
      <c r="P145" s="23" t="str">
        <f t="shared" si="76"/>
        <v>2308_Valley_Link\2050_TM151_PPA_BF_07_2308_Valley_Link_00</v>
      </c>
    </row>
  </sheetData>
  <pageMargins left="0.7" right="0.7" top="0.75" bottom="0.75" header="0.3" footer="0.3"/>
  <pageSetup orientation="portrait" verticalDpi="0" r:id="rId1"/>
  <ignoredErrors>
    <ignoredError sqref="E106:E118 E2:E43 B2:C48 B106:C118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5"/>
  <sheetViews>
    <sheetView workbookViewId="0">
      <pane xSplit="4" ySplit="1" topLeftCell="E8" activePane="bottomRight" state="frozen"/>
      <selection pane="topRight"/>
      <selection pane="bottomLeft"/>
      <selection pane="bottomRight" activeCell="D41" sqref="D41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9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Downtown Extension</v>
      </c>
      <c r="B18" s="49">
        <v>2300</v>
      </c>
      <c r="C18" s="46">
        <f>VLOOKUP(B18,'PPA IDs'!$A$2:$O$127,15,0)</f>
        <v>6</v>
      </c>
      <c r="D18" s="48">
        <f t="shared" si="1"/>
        <v>4817178000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3319465000</v>
      </c>
      <c r="M18" s="21">
        <v>0</v>
      </c>
      <c r="N18" s="21">
        <v>379967000</v>
      </c>
      <c r="O18" s="21">
        <v>420830000</v>
      </c>
      <c r="P18" s="21">
        <v>696916000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48">
        <v>4000000</v>
      </c>
    </row>
    <row r="19" spans="1:25" x14ac:dyDescent="0.25">
      <c r="A19" s="93" t="str">
        <f>VLOOKUP(B19,'PPA IDs'!$A$2:$B$117,2,0)</f>
        <v>Caltrain PCBB 10tphpd</v>
      </c>
      <c r="B19" s="49">
        <v>2301</v>
      </c>
      <c r="C19" s="46">
        <f>VLOOKUP(B19,'PPA IDs'!$A$2:$O$127,15,0)</f>
        <v>11</v>
      </c>
      <c r="D19" s="48">
        <f t="shared" si="1"/>
        <v>16953447300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5123176100</v>
      </c>
      <c r="N19" s="21">
        <v>878300200</v>
      </c>
      <c r="O19" s="21">
        <v>2846286000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</f>
        <v>145038382.05828518</v>
      </c>
    </row>
    <row r="20" spans="1:25" x14ac:dyDescent="0.25">
      <c r="A20" s="93" t="str">
        <f>VLOOKUP(B20,'PPA IDs'!$A$2:$B$117,2,0)</f>
        <v>Caltrain PCBB 12tphpd</v>
      </c>
      <c r="B20" s="49">
        <v>2302</v>
      </c>
      <c r="C20" s="46">
        <f>VLOOKUP(B20,'PPA IDs'!$A$2:$O$127,15,0)</f>
        <v>11</v>
      </c>
      <c r="D20" s="48">
        <f t="shared" ref="D20" si="2">SUM(E20:X20)</f>
        <v>19953447300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3692144000</v>
      </c>
      <c r="M20" s="21">
        <v>7123176100</v>
      </c>
      <c r="N20" s="21">
        <v>878300200</v>
      </c>
      <c r="O20" s="21">
        <v>3846286000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f>Y21/2</f>
        <v>145038382.05828518</v>
      </c>
    </row>
    <row r="21" spans="1:25" x14ac:dyDescent="0.25">
      <c r="A21" s="93" t="str">
        <f>VLOOKUP(B21,'PPA IDs'!$A$2:$B$117,2,0)</f>
        <v>Caltrain PCBB 16tphpd</v>
      </c>
      <c r="B21" s="49">
        <v>2303</v>
      </c>
      <c r="C21" s="46">
        <f>VLOOKUP(B21,'PPA IDs'!$A$2:$O$127,15,0)</f>
        <v>2</v>
      </c>
      <c r="D21" s="48">
        <f t="shared" ref="D21:D24" si="3">SUM(E21:X21)</f>
        <v>25953447300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4692144000</v>
      </c>
      <c r="M21" s="21">
        <v>11123176100</v>
      </c>
      <c r="N21" s="21">
        <v>878300200</v>
      </c>
      <c r="O21" s="21">
        <v>4846286000</v>
      </c>
      <c r="P21" s="21">
        <v>696916000</v>
      </c>
      <c r="Q21" s="21">
        <v>1019575000</v>
      </c>
      <c r="R21" s="21">
        <v>979400000</v>
      </c>
      <c r="S21" s="21">
        <v>0</v>
      </c>
      <c r="T21" s="21">
        <v>0</v>
      </c>
      <c r="U21" s="21">
        <v>0</v>
      </c>
      <c r="V21" s="21">
        <v>1717650000</v>
      </c>
      <c r="W21" s="21">
        <v>0</v>
      </c>
      <c r="X21" s="21">
        <v>0</v>
      </c>
      <c r="Y21" s="48">
        <v>290076764.11657035</v>
      </c>
    </row>
    <row r="22" spans="1:25" x14ac:dyDescent="0.25">
      <c r="A22" s="93" t="str">
        <f>VLOOKUP(B22,'PPA IDs'!$A$2:$B$117,2,0)</f>
        <v>BART Core Capacity</v>
      </c>
      <c r="B22" s="49">
        <v>2201</v>
      </c>
      <c r="C22" s="46">
        <f>VLOOKUP(B22,'PPA IDs'!$A$2:$O$127,15,0)</f>
        <v>9</v>
      </c>
      <c r="D22" s="48">
        <f t="shared" si="3"/>
        <v>3510400000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1892000000</v>
      </c>
      <c r="R22" s="21">
        <v>0</v>
      </c>
      <c r="S22" s="21">
        <v>0</v>
      </c>
      <c r="T22" s="21">
        <v>0</v>
      </c>
      <c r="U22" s="21">
        <v>0</v>
      </c>
      <c r="V22" s="21">
        <v>1618400000</v>
      </c>
      <c r="W22" s="21">
        <v>0</v>
      </c>
      <c r="X22" s="21">
        <v>0</v>
      </c>
      <c r="Y22" s="48">
        <v>75000000</v>
      </c>
    </row>
    <row r="23" spans="1:25" x14ac:dyDescent="0.25">
      <c r="A23" s="93" t="str">
        <f>VLOOKUP(B23,'PPA IDs'!$A$2:$B$117,2,0)</f>
        <v>El Camino Real BRT</v>
      </c>
      <c r="B23" s="49">
        <v>2102</v>
      </c>
      <c r="C23" s="46">
        <f>VLOOKUP(B23,'PPA IDs'!$A$2:$O$127,15,0)</f>
        <v>3</v>
      </c>
      <c r="D23" s="48">
        <f>SUM(E23:X23)</f>
        <v>233000000</v>
      </c>
      <c r="E23" s="21">
        <v>20000000</v>
      </c>
      <c r="F23" s="21">
        <v>0</v>
      </c>
      <c r="G23" s="21">
        <v>50000000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25000000</v>
      </c>
      <c r="O23" s="21">
        <v>25000000</v>
      </c>
      <c r="P23" s="21">
        <v>33000000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80000000</v>
      </c>
      <c r="X23" s="21">
        <v>0</v>
      </c>
      <c r="Y23" s="48">
        <v>-8000000</v>
      </c>
    </row>
    <row r="24" spans="1:25" x14ac:dyDescent="0.25">
      <c r="A24" s="93" t="str">
        <f>VLOOKUP(B24,'PPA IDs'!$A$2:$B$117,2,0)</f>
        <v>WETA Ferry Network Expansion (Berkeley, Alameda Point, Redwood City, Mission Bay)</v>
      </c>
      <c r="B24" s="49">
        <v>2601</v>
      </c>
      <c r="C24" s="46">
        <f>VLOOKUP(B24,'PPA IDs'!$A$2:$O$127,15,0)</f>
        <v>9</v>
      </c>
      <c r="D24" s="48">
        <f t="shared" si="3"/>
        <v>217000000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87000000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130000000</v>
      </c>
      <c r="Y24" s="48">
        <v>28000000</v>
      </c>
    </row>
    <row r="25" spans="1:25" x14ac:dyDescent="0.25">
      <c r="A25" s="93" t="str">
        <f>VLOOKUP(B25,'PPA IDs'!$A$2:$B$117,2,0)</f>
        <v>BART to Silicon Valley (Phase 2)</v>
      </c>
      <c r="B25" s="49">
        <v>2205</v>
      </c>
      <c r="C25" s="46">
        <f>VLOOKUP(B25,'PPA IDs'!$A$2:$O$127,15,0)</f>
        <v>6</v>
      </c>
      <c r="D25" s="48">
        <f t="shared" ref="D25:D33" si="4">SUM(E25:X25)</f>
        <v>4780000000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2000000000</v>
      </c>
      <c r="N25" s="21">
        <v>0</v>
      </c>
      <c r="O25" s="21">
        <v>0</v>
      </c>
      <c r="P25" s="21">
        <v>2000000000</v>
      </c>
      <c r="Q25" s="21">
        <v>0</v>
      </c>
      <c r="R25" s="21">
        <v>0</v>
      </c>
      <c r="S25" s="21">
        <v>0</v>
      </c>
      <c r="T25" s="21">
        <v>0</v>
      </c>
      <c r="U25" s="21">
        <v>780000000</v>
      </c>
      <c r="V25" s="21">
        <v>0</v>
      </c>
      <c r="W25" s="21">
        <v>0</v>
      </c>
      <c r="X25" s="21">
        <v>0</v>
      </c>
      <c r="Y25" s="48">
        <v>75000000</v>
      </c>
    </row>
    <row r="26" spans="1:25" x14ac:dyDescent="0.25">
      <c r="A26" s="93" t="str">
        <f>VLOOKUP(B26,'PPA IDs'!$A$2:$B$117,2,0)</f>
        <v>BART DMU to Brentwood</v>
      </c>
      <c r="B26" s="49">
        <v>2202</v>
      </c>
      <c r="C26" s="46">
        <f>VLOOKUP(B26,'PPA IDs'!$A$2:$O$127,15,0)</f>
        <v>5</v>
      </c>
      <c r="D26" s="48">
        <f t="shared" si="4"/>
        <v>513000000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350000000</v>
      </c>
      <c r="M26" s="21">
        <v>0</v>
      </c>
      <c r="N26" s="21">
        <v>0</v>
      </c>
      <c r="O26" s="21">
        <v>100000000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63000000</v>
      </c>
      <c r="V26" s="21">
        <v>0</v>
      </c>
      <c r="W26" s="21">
        <v>0</v>
      </c>
      <c r="X26" s="21">
        <v>0</v>
      </c>
      <c r="Y26" s="48">
        <v>7000000</v>
      </c>
    </row>
    <row r="27" spans="1:25" x14ac:dyDescent="0.25">
      <c r="A27" s="93" t="str">
        <f>VLOOKUP(B27,'PPA IDs'!$A$2:$B$117,2,0)</f>
        <v>SR-239</v>
      </c>
      <c r="B27" s="49">
        <v>3100</v>
      </c>
      <c r="C27" s="46">
        <f>VLOOKUP(B27,'PPA IDs'!$A$2:$O$127,15,0)</f>
        <v>8</v>
      </c>
      <c r="D27" s="48">
        <f t="shared" si="4"/>
        <v>1400000000</v>
      </c>
      <c r="E27" s="21">
        <v>400000000</v>
      </c>
      <c r="F27" s="21">
        <v>1000000000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SR-4 Operational Improvements</v>
      </c>
      <c r="B28" s="49">
        <v>3102</v>
      </c>
      <c r="C28" s="46">
        <f>VLOOKUP(B28,'PPA IDs'!$A$2:$O$127,15,0)</f>
        <v>6</v>
      </c>
      <c r="D28" s="48">
        <f t="shared" si="4"/>
        <v>434000000</v>
      </c>
      <c r="E28" s="21">
        <v>200000000</v>
      </c>
      <c r="F28" s="21">
        <v>234000000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2000000</v>
      </c>
    </row>
    <row r="29" spans="1:25" x14ac:dyDescent="0.25">
      <c r="A29" s="93" t="str">
        <f>VLOOKUP(B29,'PPA IDs'!$A$2:$B$117,2,0)</f>
        <v>SR-4 Widening (Brentwood to Discovery Bay)</v>
      </c>
      <c r="B29" s="49">
        <v>3103</v>
      </c>
      <c r="C29" s="46">
        <f>VLOOKUP(B29,'PPA IDs'!$A$2:$O$127,15,0)</f>
        <v>6</v>
      </c>
      <c r="D29" s="48">
        <f t="shared" si="4"/>
        <v>360000000</v>
      </c>
      <c r="E29" s="21">
        <v>210000000</v>
      </c>
      <c r="F29" s="21">
        <v>150000000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48">
        <v>2000000</v>
      </c>
    </row>
    <row r="30" spans="1:25" x14ac:dyDescent="0.25">
      <c r="A30" s="93" t="str">
        <f>VLOOKUP(B30,'PPA IDs'!$A$2:$B$117,2,0)</f>
        <v>Geary BRT (Phase 2)</v>
      </c>
      <c r="B30" s="49">
        <v>2101</v>
      </c>
      <c r="C30" s="46">
        <f>VLOOKUP(B30,'PPA IDs'!$A$2:$O$127,15,0)</f>
        <v>2</v>
      </c>
      <c r="D30" s="48">
        <f t="shared" si="4"/>
        <v>231000000</v>
      </c>
      <c r="E30" s="21">
        <v>150000000</v>
      </c>
      <c r="F30" s="21">
        <v>31000000</v>
      </c>
      <c r="G30" s="21">
        <v>0</v>
      </c>
      <c r="H30" s="21">
        <v>50000000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48">
        <v>11000000</v>
      </c>
    </row>
    <row r="31" spans="1:25" x14ac:dyDescent="0.25">
      <c r="A31" s="93" t="str">
        <f>VLOOKUP(B31,'PPA IDs'!$A$2:$B$117,2,0)</f>
        <v>San Jose Airport People Mover</v>
      </c>
      <c r="B31" s="49">
        <v>2402</v>
      </c>
      <c r="C31" s="46">
        <f>VLOOKUP(B31,'PPA IDs'!$A$2:$O$127,15,0)</f>
        <v>4</v>
      </c>
      <c r="D31" s="48">
        <f t="shared" si="4"/>
        <v>800000000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400000000</v>
      </c>
      <c r="M31" s="21">
        <v>0</v>
      </c>
      <c r="N31" s="21">
        <v>250000000</v>
      </c>
      <c r="O31" s="21">
        <v>50000000</v>
      </c>
      <c r="P31" s="21">
        <v>0</v>
      </c>
      <c r="Q31" s="21">
        <v>50000000</v>
      </c>
      <c r="R31" s="21">
        <v>0</v>
      </c>
      <c r="S31" s="21">
        <v>0</v>
      </c>
      <c r="T31" s="21">
        <v>50000000</v>
      </c>
      <c r="U31" s="21">
        <v>0</v>
      </c>
      <c r="V31" s="21">
        <v>0</v>
      </c>
      <c r="W31" s="21">
        <v>0</v>
      </c>
      <c r="X31" s="21">
        <v>0</v>
      </c>
      <c r="Y31" s="48">
        <v>5000000</v>
      </c>
    </row>
    <row r="32" spans="1:25" x14ac:dyDescent="0.25">
      <c r="A32" s="93" t="str">
        <f>VLOOKUP(B32,'PPA IDs'!$A$2:$B$117,2,0)</f>
        <v>Vasona LRT (Phase 2)</v>
      </c>
      <c r="B32" s="49">
        <v>2403</v>
      </c>
      <c r="C32" s="46">
        <f>VLOOKUP(B32,'PPA IDs'!$A$2:$O$127,15,0)</f>
        <v>3</v>
      </c>
      <c r="D32" s="48">
        <f t="shared" si="4"/>
        <v>315000000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100000000</v>
      </c>
      <c r="M32" s="21">
        <v>0</v>
      </c>
      <c r="N32" s="21">
        <v>150000000</v>
      </c>
      <c r="O32" s="21">
        <v>50000000</v>
      </c>
      <c r="P32" s="21">
        <v>0</v>
      </c>
      <c r="Q32" s="21">
        <v>0</v>
      </c>
      <c r="R32" s="21">
        <v>0</v>
      </c>
      <c r="S32" s="21">
        <v>0</v>
      </c>
      <c r="T32" s="21">
        <v>15000000</v>
      </c>
      <c r="U32" s="21">
        <v>0</v>
      </c>
      <c r="V32" s="21">
        <v>0</v>
      </c>
      <c r="W32" s="21">
        <v>0</v>
      </c>
      <c r="X32" s="21">
        <v>0</v>
      </c>
      <c r="Y32" s="48">
        <v>1000000</v>
      </c>
    </row>
    <row r="33" spans="1:25" x14ac:dyDescent="0.25">
      <c r="A33" s="93" t="str">
        <f>VLOOKUP(B33,'PPA IDs'!$A$2:$B$117,2,0)</f>
        <v>San Pablo BRT</v>
      </c>
      <c r="B33" s="49">
        <v>2100</v>
      </c>
      <c r="C33" s="46">
        <f>VLOOKUP(B33,'PPA IDs'!$A$2:$O$127,15,0)</f>
        <v>4</v>
      </c>
      <c r="D33" s="48">
        <f t="shared" si="4"/>
        <v>330000000</v>
      </c>
      <c r="E33" s="21">
        <v>180000000</v>
      </c>
      <c r="F33" s="21">
        <v>150000000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48">
        <v>2000000</v>
      </c>
    </row>
    <row r="34" spans="1:25" x14ac:dyDescent="0.25">
      <c r="A34" s="93" t="str">
        <f>VLOOKUP(B34,'PPA IDs'!$A$2:$B$117,2,0)</f>
        <v>Dumbarton Rail (Redwood City to Union City)</v>
      </c>
      <c r="B34" s="49">
        <v>2306</v>
      </c>
      <c r="C34" s="46">
        <v>10</v>
      </c>
      <c r="D34" s="48">
        <v>6600000000</v>
      </c>
      <c r="E34" s="21">
        <f>E12/$D12*$D34</f>
        <v>0</v>
      </c>
      <c r="F34" s="21">
        <f t="shared" ref="F34:X34" si="5">F12/$D12*$D34</f>
        <v>0</v>
      </c>
      <c r="G34" s="21">
        <f t="shared" si="5"/>
        <v>0</v>
      </c>
      <c r="H34" s="21">
        <f t="shared" si="5"/>
        <v>0</v>
      </c>
      <c r="I34" s="21">
        <f t="shared" si="5"/>
        <v>0</v>
      </c>
      <c r="J34" s="21">
        <f t="shared" si="5"/>
        <v>0</v>
      </c>
      <c r="K34" s="21">
        <f t="shared" si="5"/>
        <v>2448796.9835991645</v>
      </c>
      <c r="L34" s="21">
        <f t="shared" si="5"/>
        <v>97951879.343966573</v>
      </c>
      <c r="M34" s="21">
        <f t="shared" si="5"/>
        <v>3604168386.2214642</v>
      </c>
      <c r="N34" s="21">
        <f t="shared" si="5"/>
        <v>396473434.83581442</v>
      </c>
      <c r="O34" s="21">
        <f t="shared" si="5"/>
        <v>34982814.051416628</v>
      </c>
      <c r="P34" s="21">
        <f t="shared" si="5"/>
        <v>1124487574.868736</v>
      </c>
      <c r="Q34" s="21">
        <f t="shared" si="5"/>
        <v>305011447.85843444</v>
      </c>
      <c r="R34" s="21">
        <f t="shared" si="5"/>
        <v>101450160.74910823</v>
      </c>
      <c r="S34" s="21">
        <f t="shared" si="5"/>
        <v>0</v>
      </c>
      <c r="T34" s="21">
        <f t="shared" si="5"/>
        <v>0</v>
      </c>
      <c r="U34" s="21">
        <f t="shared" si="5"/>
        <v>933025505.0874604</v>
      </c>
      <c r="V34" s="21">
        <f t="shared" si="5"/>
        <v>0</v>
      </c>
      <c r="W34" s="21">
        <f t="shared" si="5"/>
        <v>0</v>
      </c>
      <c r="X34" s="21">
        <f t="shared" si="5"/>
        <v>0</v>
      </c>
      <c r="Y34" s="48">
        <v>50000000</v>
      </c>
    </row>
    <row r="35" spans="1:25" x14ac:dyDescent="0.25">
      <c r="A35" s="93" t="str">
        <f>VLOOKUP(B35,'PPA IDs'!$A$2:$B$117,2,0)</f>
        <v>Valley Link (Dublin to San Joaquin Valley)</v>
      </c>
      <c r="B35" s="49">
        <v>2308</v>
      </c>
      <c r="C35" s="46">
        <v>3</v>
      </c>
      <c r="D35" s="48">
        <v>3750000000</v>
      </c>
      <c r="E35" s="21">
        <f>E19/$D19*$D35</f>
        <v>0</v>
      </c>
      <c r="F35" s="21">
        <f t="shared" ref="F35:X35" si="6">F19/$D19*$D35</f>
        <v>0</v>
      </c>
      <c r="G35" s="21">
        <f t="shared" si="6"/>
        <v>0</v>
      </c>
      <c r="H35" s="21">
        <f t="shared" si="6"/>
        <v>0</v>
      </c>
      <c r="I35" s="21">
        <f t="shared" si="6"/>
        <v>0</v>
      </c>
      <c r="J35" s="21">
        <f t="shared" si="6"/>
        <v>0</v>
      </c>
      <c r="K35" s="21">
        <f t="shared" si="6"/>
        <v>0</v>
      </c>
      <c r="L35" s="21">
        <f t="shared" si="6"/>
        <v>816679920.90316641</v>
      </c>
      <c r="M35" s="21">
        <f t="shared" si="6"/>
        <v>1133215565.8395212</v>
      </c>
      <c r="N35" s="21">
        <f t="shared" si="6"/>
        <v>194274691.84983987</v>
      </c>
      <c r="O35" s="21">
        <f t="shared" si="6"/>
        <v>629581247.46699739</v>
      </c>
      <c r="P35" s="21">
        <f t="shared" si="6"/>
        <v>154153603.91039765</v>
      </c>
      <c r="Q35" s="21">
        <f t="shared" si="6"/>
        <v>225523823.11059535</v>
      </c>
      <c r="R35" s="21">
        <f t="shared" si="6"/>
        <v>216637356.10868949</v>
      </c>
      <c r="S35" s="21">
        <f t="shared" si="6"/>
        <v>0</v>
      </c>
      <c r="T35" s="21">
        <f t="shared" si="6"/>
        <v>0</v>
      </c>
      <c r="U35" s="21">
        <f t="shared" si="6"/>
        <v>0</v>
      </c>
      <c r="V35" s="21">
        <f t="shared" si="6"/>
        <v>379933790.8107928</v>
      </c>
      <c r="W35" s="21">
        <f t="shared" si="6"/>
        <v>0</v>
      </c>
      <c r="X35" s="21">
        <f t="shared" si="6"/>
        <v>0</v>
      </c>
      <c r="Y35" s="48">
        <v>32000000</v>
      </c>
    </row>
    <row r="36" spans="1:25" x14ac:dyDescent="0.25">
      <c r="B36" s="49"/>
      <c r="C36" s="46"/>
    </row>
    <row r="37" spans="1:25" x14ac:dyDescent="0.25">
      <c r="B37" s="49"/>
      <c r="C37" s="46"/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2019-06-26T00:09:44Z</dcterms:modified>
</cp:coreProperties>
</file>