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Projects\Clients\mtc\updated_networks\calibration\output\"/>
    </mc:Choice>
  </mc:AlternateContent>
  <bookViews>
    <workbookView xWindow="0" yWindow="0" windowWidth="2160" windowHeight="0" tabRatio="865" activeTab="2"/>
  </bookViews>
  <sheets>
    <sheet name="Index" sheetId="34" r:id="rId1"/>
    <sheet name="TourMode_Input" sheetId="57" r:id="rId2"/>
    <sheet name="TourMode" sheetId="53" r:id="rId3"/>
    <sheet name="Coefficients_TourMode" sheetId="54" r:id="rId4"/>
    <sheet name="Workers_XTab" sheetId="58" r:id="rId5"/>
    <sheet name="Sheet1" sheetId="59" r:id="rId6"/>
  </sheets>
  <definedNames>
    <definedName name="distBins">#REF!</definedName>
    <definedName name="modePurpose">#REF!</definedName>
    <definedName name="modes">#REF!</definedName>
    <definedName name="nonMandPurposes">#REF!</definedName>
    <definedName name="PersonTypes">#REF!</definedName>
    <definedName name="source">#REF!</definedName>
    <definedName name="stopLocBins">#REF!</definedName>
    <definedName name="todBins">#REF!</definedName>
    <definedName name="todPurpose">#REF!</definedName>
  </definedNames>
  <calcPr calcId="162913"/>
  <customWorkbookViews>
    <customWorkbookView name="all sheets" guid="{CB0316A8-D06A-4E03-A96E-D1FB4B7EA1CC}" includePrintSettings="0" includeHiddenRowCol="0" maximized="1" xWindow="-8" yWindow="-8" windowWidth="1936" windowHeight="1056" tabRatio="865" activeSheetId="57"/>
  </customWorkbookViews>
</workbook>
</file>

<file path=xl/calcChain.xml><?xml version="1.0" encoding="utf-8"?>
<calcChain xmlns="http://schemas.openxmlformats.org/spreadsheetml/2006/main">
  <c r="Y107" i="57" l="1"/>
  <c r="X107" i="57"/>
  <c r="W107" i="57"/>
  <c r="V107" i="57"/>
  <c r="Y106" i="57"/>
  <c r="X106" i="57"/>
  <c r="W106" i="57"/>
  <c r="V106" i="57"/>
  <c r="Y105" i="57"/>
  <c r="X105" i="57"/>
  <c r="W105" i="57"/>
  <c r="V105" i="57"/>
  <c r="Y104" i="57"/>
  <c r="X104" i="57"/>
  <c r="W104" i="57"/>
  <c r="V104" i="57"/>
  <c r="P14" i="53" l="1"/>
  <c r="O6" i="53" l="1"/>
  <c r="O135" i="53" l="1"/>
  <c r="P135" i="53"/>
  <c r="Q135" i="53"/>
  <c r="R135" i="53"/>
  <c r="O136" i="53"/>
  <c r="P136" i="53"/>
  <c r="Q136" i="53"/>
  <c r="R136" i="53"/>
  <c r="O137" i="53"/>
  <c r="P137" i="53"/>
  <c r="Q137" i="53"/>
  <c r="R137" i="53"/>
  <c r="O138" i="53"/>
  <c r="P138" i="53"/>
  <c r="Q138" i="53"/>
  <c r="R138" i="53"/>
  <c r="O139" i="53"/>
  <c r="P139" i="53"/>
  <c r="Q139" i="53"/>
  <c r="R139" i="53"/>
  <c r="O140" i="53"/>
  <c r="P140" i="53"/>
  <c r="Q140" i="53"/>
  <c r="R140" i="53"/>
  <c r="O141" i="53"/>
  <c r="P141" i="53"/>
  <c r="Q141" i="53"/>
  <c r="R141" i="53"/>
  <c r="O142" i="53"/>
  <c r="P142" i="53"/>
  <c r="Q142" i="53"/>
  <c r="R142" i="53"/>
  <c r="O143" i="53"/>
  <c r="P143" i="53"/>
  <c r="Q143" i="53"/>
  <c r="R143" i="53"/>
  <c r="O144" i="53"/>
  <c r="P144" i="53"/>
  <c r="Q144" i="53"/>
  <c r="R144" i="53"/>
  <c r="O145" i="53"/>
  <c r="P145" i="53"/>
  <c r="Q145" i="53"/>
  <c r="R145" i="53"/>
  <c r="P134" i="53"/>
  <c r="Q134" i="53"/>
  <c r="R134" i="53"/>
  <c r="O134" i="53"/>
  <c r="C135" i="53"/>
  <c r="D135" i="53"/>
  <c r="E135" i="53"/>
  <c r="F135" i="53"/>
  <c r="C136" i="53"/>
  <c r="D136" i="53"/>
  <c r="E136" i="53"/>
  <c r="F136" i="53"/>
  <c r="C137" i="53"/>
  <c r="D137" i="53"/>
  <c r="E137" i="53"/>
  <c r="F137" i="53"/>
  <c r="C138" i="53"/>
  <c r="D138" i="53"/>
  <c r="E138" i="53"/>
  <c r="F138" i="53"/>
  <c r="C139" i="53"/>
  <c r="I139" i="53" s="1"/>
  <c r="D139" i="53"/>
  <c r="J139" i="53" s="1"/>
  <c r="E139" i="53"/>
  <c r="K139" i="53" s="1"/>
  <c r="F139" i="53"/>
  <c r="C140" i="53"/>
  <c r="I140" i="53" s="1"/>
  <c r="D140" i="53"/>
  <c r="J140" i="53" s="1"/>
  <c r="E140" i="53"/>
  <c r="K140" i="53" s="1"/>
  <c r="F140" i="53"/>
  <c r="C141" i="53"/>
  <c r="I141" i="53" s="1"/>
  <c r="D141" i="53"/>
  <c r="J141" i="53" s="1"/>
  <c r="E141" i="53"/>
  <c r="K141" i="53" s="1"/>
  <c r="F141" i="53"/>
  <c r="C142" i="53"/>
  <c r="I142" i="53" s="1"/>
  <c r="D142" i="53"/>
  <c r="J142" i="53" s="1"/>
  <c r="E142" i="53"/>
  <c r="K142" i="53" s="1"/>
  <c r="F142" i="53"/>
  <c r="C143" i="53"/>
  <c r="D143" i="53"/>
  <c r="E143" i="53"/>
  <c r="F143" i="53"/>
  <c r="C144" i="53"/>
  <c r="D144" i="53"/>
  <c r="E144" i="53"/>
  <c r="F144" i="53"/>
  <c r="C145" i="53"/>
  <c r="D145" i="53"/>
  <c r="E145" i="53"/>
  <c r="F145" i="53"/>
  <c r="D134" i="53"/>
  <c r="E134" i="53"/>
  <c r="F134" i="53"/>
  <c r="C134" i="53"/>
  <c r="H145" i="53"/>
  <c r="N145" i="53" s="1"/>
  <c r="T145" i="53" s="1"/>
  <c r="Z145" i="53" s="1"/>
  <c r="AF145" i="53" s="1"/>
  <c r="AL145" i="53" s="1"/>
  <c r="AR145" i="53" s="1"/>
  <c r="H144" i="53"/>
  <c r="N144" i="53" s="1"/>
  <c r="T144" i="53" s="1"/>
  <c r="Z144" i="53" s="1"/>
  <c r="AF144" i="53" s="1"/>
  <c r="AL144" i="53" s="1"/>
  <c r="AR144" i="53" s="1"/>
  <c r="H143" i="53"/>
  <c r="N143" i="53" s="1"/>
  <c r="T143" i="53" s="1"/>
  <c r="Z143" i="53" s="1"/>
  <c r="AF143" i="53" s="1"/>
  <c r="AL143" i="53" s="1"/>
  <c r="AR143" i="53" s="1"/>
  <c r="H142" i="53"/>
  <c r="N142" i="53" s="1"/>
  <c r="T142" i="53" s="1"/>
  <c r="Z142" i="53" s="1"/>
  <c r="AF142" i="53" s="1"/>
  <c r="AL142" i="53" s="1"/>
  <c r="AR142" i="53" s="1"/>
  <c r="H141" i="53"/>
  <c r="N141" i="53" s="1"/>
  <c r="T141" i="53" s="1"/>
  <c r="Z141" i="53" s="1"/>
  <c r="AF141" i="53" s="1"/>
  <c r="AL141" i="53" s="1"/>
  <c r="AR141" i="53" s="1"/>
  <c r="H140" i="53"/>
  <c r="N140" i="53" s="1"/>
  <c r="T140" i="53" s="1"/>
  <c r="Z140" i="53" s="1"/>
  <c r="AF140" i="53" s="1"/>
  <c r="AL140" i="53" s="1"/>
  <c r="AR140" i="53" s="1"/>
  <c r="H139" i="53"/>
  <c r="N139" i="53" s="1"/>
  <c r="T139" i="53" s="1"/>
  <c r="Z139" i="53" s="1"/>
  <c r="AF139" i="53" s="1"/>
  <c r="AL139" i="53" s="1"/>
  <c r="AR139" i="53" s="1"/>
  <c r="H138" i="53"/>
  <c r="N138" i="53" s="1"/>
  <c r="T138" i="53" s="1"/>
  <c r="Z138" i="53" s="1"/>
  <c r="AF138" i="53" s="1"/>
  <c r="AL138" i="53" s="1"/>
  <c r="AR138" i="53" s="1"/>
  <c r="H137" i="53"/>
  <c r="N137" i="53" s="1"/>
  <c r="T137" i="53" s="1"/>
  <c r="Z137" i="53" s="1"/>
  <c r="AF137" i="53" s="1"/>
  <c r="AL137" i="53" s="1"/>
  <c r="AR137" i="53" s="1"/>
  <c r="H136" i="53"/>
  <c r="N136" i="53" s="1"/>
  <c r="T136" i="53" s="1"/>
  <c r="Z136" i="53" s="1"/>
  <c r="AF136" i="53" s="1"/>
  <c r="AL136" i="53" s="1"/>
  <c r="AR136" i="53" s="1"/>
  <c r="H135" i="53"/>
  <c r="N135" i="53" s="1"/>
  <c r="T135" i="53" s="1"/>
  <c r="Z135" i="53" s="1"/>
  <c r="AF135" i="53" s="1"/>
  <c r="AL135" i="53" s="1"/>
  <c r="AR135" i="53" s="1"/>
  <c r="H134" i="53"/>
  <c r="N134" i="53" s="1"/>
  <c r="T134" i="53" s="1"/>
  <c r="Z134" i="53" s="1"/>
  <c r="AF134" i="53" s="1"/>
  <c r="AL134" i="53" s="1"/>
  <c r="AR134" i="53" s="1"/>
  <c r="O119" i="53"/>
  <c r="P119" i="53"/>
  <c r="Q119" i="53"/>
  <c r="R119" i="53"/>
  <c r="O120" i="53"/>
  <c r="P120" i="53"/>
  <c r="Q120" i="53"/>
  <c r="R120" i="53"/>
  <c r="O121" i="53"/>
  <c r="P121" i="53"/>
  <c r="Q121" i="53"/>
  <c r="R121" i="53"/>
  <c r="O122" i="53"/>
  <c r="P122" i="53"/>
  <c r="Q122" i="53"/>
  <c r="R122" i="53"/>
  <c r="O123" i="53"/>
  <c r="P123" i="53"/>
  <c r="Q123" i="53"/>
  <c r="R123" i="53"/>
  <c r="O124" i="53"/>
  <c r="P124" i="53"/>
  <c r="Q124" i="53"/>
  <c r="R124" i="53"/>
  <c r="O125" i="53"/>
  <c r="P125" i="53"/>
  <c r="Q125" i="53"/>
  <c r="R125" i="53"/>
  <c r="O126" i="53"/>
  <c r="P126" i="53"/>
  <c r="Q126" i="53"/>
  <c r="R126" i="53"/>
  <c r="O127" i="53"/>
  <c r="P127" i="53"/>
  <c r="Q127" i="53"/>
  <c r="R127" i="53"/>
  <c r="O128" i="53"/>
  <c r="P128" i="53"/>
  <c r="Q128" i="53"/>
  <c r="R128" i="53"/>
  <c r="O129" i="53"/>
  <c r="P129" i="53"/>
  <c r="Q129" i="53"/>
  <c r="R129" i="53"/>
  <c r="P118" i="53"/>
  <c r="Q118" i="53"/>
  <c r="R118" i="53"/>
  <c r="O118" i="53"/>
  <c r="C119" i="53"/>
  <c r="D119" i="53"/>
  <c r="E119" i="53"/>
  <c r="F119" i="53"/>
  <c r="C120" i="53"/>
  <c r="D120" i="53"/>
  <c r="E120" i="53"/>
  <c r="F120" i="53"/>
  <c r="C121" i="53"/>
  <c r="D121" i="53"/>
  <c r="E121" i="53"/>
  <c r="F121" i="53"/>
  <c r="C122" i="53"/>
  <c r="D122" i="53"/>
  <c r="E122" i="53"/>
  <c r="F122" i="53"/>
  <c r="C123" i="53"/>
  <c r="I123" i="53" s="1"/>
  <c r="V92" i="57" s="1"/>
  <c r="D123" i="53"/>
  <c r="J123" i="53" s="1"/>
  <c r="W92" i="57" s="1"/>
  <c r="E123" i="53"/>
  <c r="K123" i="53" s="1"/>
  <c r="X92" i="57" s="1"/>
  <c r="F123" i="53"/>
  <c r="C124" i="53"/>
  <c r="I124" i="53" s="1"/>
  <c r="V93" i="57" s="1"/>
  <c r="D124" i="53"/>
  <c r="J124" i="53" s="1"/>
  <c r="W93" i="57" s="1"/>
  <c r="E124" i="53"/>
  <c r="K124" i="53" s="1"/>
  <c r="X93" i="57" s="1"/>
  <c r="F124" i="53"/>
  <c r="C125" i="53"/>
  <c r="I125" i="53" s="1"/>
  <c r="V94" i="57" s="1"/>
  <c r="D125" i="53"/>
  <c r="J125" i="53" s="1"/>
  <c r="W94" i="57" s="1"/>
  <c r="E125" i="53"/>
  <c r="K125" i="53" s="1"/>
  <c r="X94" i="57" s="1"/>
  <c r="F125" i="53"/>
  <c r="C126" i="53"/>
  <c r="I126" i="53" s="1"/>
  <c r="V95" i="57" s="1"/>
  <c r="D126" i="53"/>
  <c r="J126" i="53" s="1"/>
  <c r="W95" i="57" s="1"/>
  <c r="E126" i="53"/>
  <c r="K126" i="53" s="1"/>
  <c r="X95" i="57" s="1"/>
  <c r="F126" i="53"/>
  <c r="C127" i="53"/>
  <c r="D127" i="53"/>
  <c r="E127" i="53"/>
  <c r="F127" i="53"/>
  <c r="C128" i="53"/>
  <c r="D128" i="53"/>
  <c r="E128" i="53"/>
  <c r="F128" i="53"/>
  <c r="C129" i="53"/>
  <c r="D129" i="53"/>
  <c r="E129" i="53"/>
  <c r="F129" i="53"/>
  <c r="D118" i="53"/>
  <c r="E118" i="53"/>
  <c r="F118" i="53"/>
  <c r="C118" i="53"/>
  <c r="H129" i="53"/>
  <c r="N129" i="53" s="1"/>
  <c r="T129" i="53" s="1"/>
  <c r="Z129" i="53" s="1"/>
  <c r="AF129" i="53" s="1"/>
  <c r="AL129" i="53" s="1"/>
  <c r="AR129" i="53" s="1"/>
  <c r="H128" i="53"/>
  <c r="N128" i="53" s="1"/>
  <c r="T128" i="53" s="1"/>
  <c r="Z128" i="53" s="1"/>
  <c r="AF128" i="53" s="1"/>
  <c r="AL128" i="53" s="1"/>
  <c r="AR128" i="53" s="1"/>
  <c r="H127" i="53"/>
  <c r="N127" i="53" s="1"/>
  <c r="T127" i="53" s="1"/>
  <c r="Z127" i="53" s="1"/>
  <c r="AF127" i="53" s="1"/>
  <c r="AL127" i="53" s="1"/>
  <c r="AR127" i="53" s="1"/>
  <c r="H126" i="53"/>
  <c r="N126" i="53" s="1"/>
  <c r="T126" i="53" s="1"/>
  <c r="Z126" i="53" s="1"/>
  <c r="AF126" i="53" s="1"/>
  <c r="AL126" i="53" s="1"/>
  <c r="AR126" i="53" s="1"/>
  <c r="H125" i="53"/>
  <c r="N125" i="53" s="1"/>
  <c r="T125" i="53" s="1"/>
  <c r="Z125" i="53" s="1"/>
  <c r="AF125" i="53" s="1"/>
  <c r="AL125" i="53" s="1"/>
  <c r="AR125" i="53" s="1"/>
  <c r="H124" i="53"/>
  <c r="N124" i="53" s="1"/>
  <c r="T124" i="53" s="1"/>
  <c r="Z124" i="53" s="1"/>
  <c r="AF124" i="53" s="1"/>
  <c r="AL124" i="53" s="1"/>
  <c r="AR124" i="53" s="1"/>
  <c r="H123" i="53"/>
  <c r="N123" i="53" s="1"/>
  <c r="T123" i="53" s="1"/>
  <c r="Z123" i="53" s="1"/>
  <c r="AF123" i="53" s="1"/>
  <c r="AL123" i="53" s="1"/>
  <c r="AR123" i="53" s="1"/>
  <c r="H122" i="53"/>
  <c r="N122" i="53" s="1"/>
  <c r="T122" i="53" s="1"/>
  <c r="Z122" i="53" s="1"/>
  <c r="AF122" i="53" s="1"/>
  <c r="AL122" i="53" s="1"/>
  <c r="AR122" i="53" s="1"/>
  <c r="H121" i="53"/>
  <c r="N121" i="53" s="1"/>
  <c r="T121" i="53" s="1"/>
  <c r="Z121" i="53" s="1"/>
  <c r="AF121" i="53" s="1"/>
  <c r="AL121" i="53" s="1"/>
  <c r="AR121" i="53" s="1"/>
  <c r="H120" i="53"/>
  <c r="N120" i="53" s="1"/>
  <c r="T120" i="53" s="1"/>
  <c r="Z120" i="53" s="1"/>
  <c r="AF120" i="53" s="1"/>
  <c r="AL120" i="53" s="1"/>
  <c r="AR120" i="53" s="1"/>
  <c r="H119" i="53"/>
  <c r="N119" i="53" s="1"/>
  <c r="T119" i="53" s="1"/>
  <c r="Z119" i="53" s="1"/>
  <c r="AF119" i="53" s="1"/>
  <c r="AL119" i="53" s="1"/>
  <c r="AR119" i="53" s="1"/>
  <c r="H118" i="53"/>
  <c r="N118" i="53" s="1"/>
  <c r="T118" i="53" s="1"/>
  <c r="Z118" i="53" s="1"/>
  <c r="AF118" i="53" s="1"/>
  <c r="AL118" i="53" s="1"/>
  <c r="AR118" i="53" s="1"/>
  <c r="O103" i="53"/>
  <c r="P103" i="53"/>
  <c r="Q103" i="53"/>
  <c r="R103" i="53"/>
  <c r="O104" i="53"/>
  <c r="P104" i="53"/>
  <c r="Q104" i="53"/>
  <c r="R104" i="53"/>
  <c r="O105" i="53"/>
  <c r="P105" i="53"/>
  <c r="Q105" i="53"/>
  <c r="R105" i="53"/>
  <c r="O106" i="53"/>
  <c r="P106" i="53"/>
  <c r="Q106" i="53"/>
  <c r="R106" i="53"/>
  <c r="O107" i="53"/>
  <c r="P107" i="53"/>
  <c r="Q107" i="53"/>
  <c r="R107" i="53"/>
  <c r="O108" i="53"/>
  <c r="P108" i="53"/>
  <c r="Q108" i="53"/>
  <c r="R108" i="53"/>
  <c r="O109" i="53"/>
  <c r="P109" i="53"/>
  <c r="Q109" i="53"/>
  <c r="R109" i="53"/>
  <c r="O110" i="53"/>
  <c r="P110" i="53"/>
  <c r="Q110" i="53"/>
  <c r="R110" i="53"/>
  <c r="O111" i="53"/>
  <c r="P111" i="53"/>
  <c r="Q111" i="53"/>
  <c r="R111" i="53"/>
  <c r="O112" i="53"/>
  <c r="P112" i="53"/>
  <c r="Q112" i="53"/>
  <c r="R112" i="53"/>
  <c r="O113" i="53"/>
  <c r="P113" i="53"/>
  <c r="Q113" i="53"/>
  <c r="R113" i="53"/>
  <c r="P102" i="53"/>
  <c r="Q102" i="53"/>
  <c r="R102" i="53"/>
  <c r="O102" i="53"/>
  <c r="C103" i="53"/>
  <c r="D103" i="53"/>
  <c r="E103" i="53"/>
  <c r="F103" i="53"/>
  <c r="C104" i="53"/>
  <c r="D104" i="53"/>
  <c r="E104" i="53"/>
  <c r="F104" i="53"/>
  <c r="C105" i="53"/>
  <c r="D105" i="53"/>
  <c r="E105" i="53"/>
  <c r="F105" i="53"/>
  <c r="C106" i="53"/>
  <c r="D106" i="53"/>
  <c r="E106" i="53"/>
  <c r="F106" i="53"/>
  <c r="C107" i="53"/>
  <c r="I107" i="53" s="1"/>
  <c r="V80" i="57" s="1"/>
  <c r="D107" i="53"/>
  <c r="J107" i="53" s="1"/>
  <c r="W80" i="57" s="1"/>
  <c r="E107" i="53"/>
  <c r="K107" i="53" s="1"/>
  <c r="X80" i="57" s="1"/>
  <c r="F107" i="53"/>
  <c r="C108" i="53"/>
  <c r="I108" i="53" s="1"/>
  <c r="V81" i="57" s="1"/>
  <c r="D108" i="53"/>
  <c r="J108" i="53" s="1"/>
  <c r="W81" i="57" s="1"/>
  <c r="E108" i="53"/>
  <c r="K108" i="53" s="1"/>
  <c r="X81" i="57" s="1"/>
  <c r="F108" i="53"/>
  <c r="C109" i="53"/>
  <c r="I109" i="53" s="1"/>
  <c r="V82" i="57" s="1"/>
  <c r="D109" i="53"/>
  <c r="J109" i="53" s="1"/>
  <c r="W82" i="57" s="1"/>
  <c r="E109" i="53"/>
  <c r="K109" i="53" s="1"/>
  <c r="X82" i="57" s="1"/>
  <c r="F109" i="53"/>
  <c r="C110" i="53"/>
  <c r="I110" i="53" s="1"/>
  <c r="V83" i="57" s="1"/>
  <c r="D110" i="53"/>
  <c r="J110" i="53" s="1"/>
  <c r="W83" i="57" s="1"/>
  <c r="E110" i="53"/>
  <c r="K110" i="53" s="1"/>
  <c r="X83" i="57" s="1"/>
  <c r="F110" i="53"/>
  <c r="C111" i="53"/>
  <c r="D111" i="53"/>
  <c r="E111" i="53"/>
  <c r="F111" i="53"/>
  <c r="C112" i="53"/>
  <c r="D112" i="53"/>
  <c r="E112" i="53"/>
  <c r="F112" i="53"/>
  <c r="C113" i="53"/>
  <c r="D113" i="53"/>
  <c r="E113" i="53"/>
  <c r="F113" i="53"/>
  <c r="D102" i="53"/>
  <c r="E102" i="53"/>
  <c r="F102" i="53"/>
  <c r="C102" i="53"/>
  <c r="H113" i="53"/>
  <c r="N113" i="53" s="1"/>
  <c r="T113" i="53" s="1"/>
  <c r="Z113" i="53" s="1"/>
  <c r="AF113" i="53" s="1"/>
  <c r="AL113" i="53" s="1"/>
  <c r="AR113" i="53" s="1"/>
  <c r="H112" i="53"/>
  <c r="N112" i="53" s="1"/>
  <c r="T112" i="53" s="1"/>
  <c r="Z112" i="53" s="1"/>
  <c r="AF112" i="53" s="1"/>
  <c r="AL112" i="53" s="1"/>
  <c r="AR112" i="53" s="1"/>
  <c r="H111" i="53"/>
  <c r="N111" i="53" s="1"/>
  <c r="T111" i="53" s="1"/>
  <c r="Z111" i="53" s="1"/>
  <c r="AF111" i="53" s="1"/>
  <c r="AL111" i="53" s="1"/>
  <c r="AR111" i="53" s="1"/>
  <c r="H110" i="53"/>
  <c r="N110" i="53" s="1"/>
  <c r="T110" i="53" s="1"/>
  <c r="Z110" i="53" s="1"/>
  <c r="AF110" i="53" s="1"/>
  <c r="AL110" i="53" s="1"/>
  <c r="AR110" i="53" s="1"/>
  <c r="H109" i="53"/>
  <c r="N109" i="53" s="1"/>
  <c r="T109" i="53" s="1"/>
  <c r="Z109" i="53" s="1"/>
  <c r="AF109" i="53" s="1"/>
  <c r="AL109" i="53" s="1"/>
  <c r="AR109" i="53" s="1"/>
  <c r="H108" i="53"/>
  <c r="N108" i="53" s="1"/>
  <c r="T108" i="53" s="1"/>
  <c r="Z108" i="53" s="1"/>
  <c r="AF108" i="53" s="1"/>
  <c r="AL108" i="53" s="1"/>
  <c r="AR108" i="53" s="1"/>
  <c r="H107" i="53"/>
  <c r="N107" i="53" s="1"/>
  <c r="T107" i="53" s="1"/>
  <c r="Z107" i="53" s="1"/>
  <c r="AF107" i="53" s="1"/>
  <c r="AL107" i="53" s="1"/>
  <c r="AR107" i="53" s="1"/>
  <c r="H106" i="53"/>
  <c r="N106" i="53" s="1"/>
  <c r="T106" i="53" s="1"/>
  <c r="Z106" i="53" s="1"/>
  <c r="AF106" i="53" s="1"/>
  <c r="AL106" i="53" s="1"/>
  <c r="AR106" i="53" s="1"/>
  <c r="H105" i="53"/>
  <c r="N105" i="53" s="1"/>
  <c r="T105" i="53" s="1"/>
  <c r="Z105" i="53" s="1"/>
  <c r="AF105" i="53" s="1"/>
  <c r="AL105" i="53" s="1"/>
  <c r="AR105" i="53" s="1"/>
  <c r="H104" i="53"/>
  <c r="N104" i="53" s="1"/>
  <c r="T104" i="53" s="1"/>
  <c r="Z104" i="53" s="1"/>
  <c r="AF104" i="53" s="1"/>
  <c r="AL104" i="53" s="1"/>
  <c r="AR104" i="53" s="1"/>
  <c r="H103" i="53"/>
  <c r="N103" i="53" s="1"/>
  <c r="T103" i="53" s="1"/>
  <c r="Z103" i="53" s="1"/>
  <c r="AF103" i="53" s="1"/>
  <c r="AL103" i="53" s="1"/>
  <c r="AR103" i="53" s="1"/>
  <c r="H102" i="53"/>
  <c r="N102" i="53" s="1"/>
  <c r="T102" i="53" s="1"/>
  <c r="Z102" i="53" s="1"/>
  <c r="AF102" i="53" s="1"/>
  <c r="AL102" i="53" s="1"/>
  <c r="AR102" i="53" s="1"/>
  <c r="O87" i="53"/>
  <c r="P87" i="53"/>
  <c r="Q87" i="53"/>
  <c r="R87" i="53"/>
  <c r="O88" i="53"/>
  <c r="P88" i="53"/>
  <c r="Q88" i="53"/>
  <c r="R88" i="53"/>
  <c r="O89" i="53"/>
  <c r="P89" i="53"/>
  <c r="Q89" i="53"/>
  <c r="R89" i="53"/>
  <c r="O90" i="53"/>
  <c r="P90" i="53"/>
  <c r="Q90" i="53"/>
  <c r="R90" i="53"/>
  <c r="O91" i="53"/>
  <c r="P91" i="53"/>
  <c r="Q91" i="53"/>
  <c r="R91" i="53"/>
  <c r="O92" i="53"/>
  <c r="P92" i="53"/>
  <c r="Q92" i="53"/>
  <c r="R92" i="53"/>
  <c r="O93" i="53"/>
  <c r="P93" i="53"/>
  <c r="Q93" i="53"/>
  <c r="R93" i="53"/>
  <c r="O94" i="53"/>
  <c r="P94" i="53"/>
  <c r="Q94" i="53"/>
  <c r="R94" i="53"/>
  <c r="O95" i="53"/>
  <c r="P95" i="53"/>
  <c r="Q95" i="53"/>
  <c r="R95" i="53"/>
  <c r="O96" i="53"/>
  <c r="P96" i="53"/>
  <c r="Q96" i="53"/>
  <c r="R96" i="53"/>
  <c r="O97" i="53"/>
  <c r="P97" i="53"/>
  <c r="Q97" i="53"/>
  <c r="R97" i="53"/>
  <c r="P86" i="53"/>
  <c r="Q86" i="53"/>
  <c r="R86" i="53"/>
  <c r="O86" i="53"/>
  <c r="O71" i="53"/>
  <c r="P71" i="53"/>
  <c r="Q71" i="53"/>
  <c r="R71" i="53"/>
  <c r="O72" i="53"/>
  <c r="P72" i="53"/>
  <c r="Q72" i="53"/>
  <c r="R72" i="53"/>
  <c r="O73" i="53"/>
  <c r="P73" i="53"/>
  <c r="Q73" i="53"/>
  <c r="R73" i="53"/>
  <c r="O74" i="53"/>
  <c r="P74" i="53"/>
  <c r="Q74" i="53"/>
  <c r="R74" i="53"/>
  <c r="O75" i="53"/>
  <c r="P75" i="53"/>
  <c r="Q75" i="53"/>
  <c r="R75" i="53"/>
  <c r="O76" i="53"/>
  <c r="P76" i="53"/>
  <c r="Q76" i="53"/>
  <c r="R76" i="53"/>
  <c r="O77" i="53"/>
  <c r="P77" i="53"/>
  <c r="Q77" i="53"/>
  <c r="R77" i="53"/>
  <c r="O78" i="53"/>
  <c r="P78" i="53"/>
  <c r="Q78" i="53"/>
  <c r="R78" i="53"/>
  <c r="O79" i="53"/>
  <c r="P79" i="53"/>
  <c r="Q79" i="53"/>
  <c r="R79" i="53"/>
  <c r="O80" i="53"/>
  <c r="P80" i="53"/>
  <c r="Q80" i="53"/>
  <c r="R80" i="53"/>
  <c r="O81" i="53"/>
  <c r="P81" i="53"/>
  <c r="Q81" i="53"/>
  <c r="R81" i="53"/>
  <c r="P70" i="53"/>
  <c r="Q70" i="53"/>
  <c r="R70" i="53"/>
  <c r="O70" i="53"/>
  <c r="C71" i="53"/>
  <c r="D71" i="53"/>
  <c r="E71" i="53"/>
  <c r="F71" i="53"/>
  <c r="C72" i="53"/>
  <c r="D72" i="53"/>
  <c r="E72" i="53"/>
  <c r="F72" i="53"/>
  <c r="C73" i="53"/>
  <c r="D73" i="53"/>
  <c r="E73" i="53"/>
  <c r="F73" i="53"/>
  <c r="C74" i="53"/>
  <c r="D74" i="53"/>
  <c r="E74" i="53"/>
  <c r="F74" i="53"/>
  <c r="C75" i="53"/>
  <c r="I75" i="53" s="1"/>
  <c r="V56" i="57" s="1"/>
  <c r="D75" i="53"/>
  <c r="J75" i="53" s="1"/>
  <c r="W56" i="57" s="1"/>
  <c r="E75" i="53"/>
  <c r="K75" i="53" s="1"/>
  <c r="X56" i="57" s="1"/>
  <c r="F75" i="53"/>
  <c r="C76" i="53"/>
  <c r="I76" i="53" s="1"/>
  <c r="V57" i="57" s="1"/>
  <c r="D76" i="53"/>
  <c r="J76" i="53" s="1"/>
  <c r="W57" i="57" s="1"/>
  <c r="E76" i="53"/>
  <c r="K76" i="53" s="1"/>
  <c r="X57" i="57" s="1"/>
  <c r="F76" i="53"/>
  <c r="C77" i="53"/>
  <c r="I77" i="53" s="1"/>
  <c r="V58" i="57" s="1"/>
  <c r="D77" i="53"/>
  <c r="J77" i="53" s="1"/>
  <c r="W58" i="57" s="1"/>
  <c r="E77" i="53"/>
  <c r="K77" i="53" s="1"/>
  <c r="X58" i="57" s="1"/>
  <c r="F77" i="53"/>
  <c r="C78" i="53"/>
  <c r="I78" i="53" s="1"/>
  <c r="V59" i="57" s="1"/>
  <c r="D78" i="53"/>
  <c r="J78" i="53" s="1"/>
  <c r="W59" i="57" s="1"/>
  <c r="E78" i="53"/>
  <c r="K78" i="53" s="1"/>
  <c r="X59" i="57" s="1"/>
  <c r="F78" i="53"/>
  <c r="C79" i="53"/>
  <c r="D79" i="53"/>
  <c r="E79" i="53"/>
  <c r="F79" i="53"/>
  <c r="C80" i="53"/>
  <c r="D80" i="53"/>
  <c r="E80" i="53"/>
  <c r="F80" i="53"/>
  <c r="C81" i="53"/>
  <c r="D81" i="53"/>
  <c r="E81" i="53"/>
  <c r="F81" i="53"/>
  <c r="D70" i="53"/>
  <c r="E70" i="53"/>
  <c r="F70" i="53"/>
  <c r="C70" i="53"/>
  <c r="F86" i="53"/>
  <c r="F87" i="53"/>
  <c r="F88" i="53"/>
  <c r="F89" i="53"/>
  <c r="F90" i="53"/>
  <c r="F91" i="53"/>
  <c r="F92" i="53"/>
  <c r="F93" i="53"/>
  <c r="F94" i="53"/>
  <c r="F95" i="53"/>
  <c r="F96" i="53"/>
  <c r="F97" i="53"/>
  <c r="C87" i="53"/>
  <c r="D87" i="53"/>
  <c r="E87" i="53"/>
  <c r="C88" i="53"/>
  <c r="D88" i="53"/>
  <c r="E88" i="53"/>
  <c r="C89" i="53"/>
  <c r="D89" i="53"/>
  <c r="E89" i="53"/>
  <c r="C90" i="53"/>
  <c r="D90" i="53"/>
  <c r="E90" i="53"/>
  <c r="C91" i="53"/>
  <c r="I91" i="53" s="1"/>
  <c r="V68" i="57" s="1"/>
  <c r="D91" i="53"/>
  <c r="J91" i="53" s="1"/>
  <c r="W68" i="57" s="1"/>
  <c r="E91" i="53"/>
  <c r="K91" i="53" s="1"/>
  <c r="C92" i="53"/>
  <c r="I92" i="53" s="1"/>
  <c r="V69" i="57" s="1"/>
  <c r="D92" i="53"/>
  <c r="J92" i="53" s="1"/>
  <c r="W69" i="57" s="1"/>
  <c r="E92" i="53"/>
  <c r="C93" i="53"/>
  <c r="I93" i="53" s="1"/>
  <c r="V70" i="57" s="1"/>
  <c r="D93" i="53"/>
  <c r="J93" i="53" s="1"/>
  <c r="W70" i="57" s="1"/>
  <c r="E93" i="53"/>
  <c r="K93" i="53" s="1"/>
  <c r="X70" i="57" s="1"/>
  <c r="C94" i="53"/>
  <c r="I94" i="53" s="1"/>
  <c r="V71" i="57" s="1"/>
  <c r="D94" i="53"/>
  <c r="J94" i="53" s="1"/>
  <c r="W71" i="57" s="1"/>
  <c r="E94" i="53"/>
  <c r="K94" i="53" s="1"/>
  <c r="X71" i="57" s="1"/>
  <c r="C95" i="53"/>
  <c r="D95" i="53"/>
  <c r="E95" i="53"/>
  <c r="C96" i="53"/>
  <c r="D96" i="53"/>
  <c r="E96" i="53"/>
  <c r="C97" i="53"/>
  <c r="D97" i="53"/>
  <c r="E97" i="53"/>
  <c r="D86" i="53"/>
  <c r="E86" i="53"/>
  <c r="C86" i="53"/>
  <c r="H97" i="53"/>
  <c r="N97" i="53" s="1"/>
  <c r="T97" i="53" s="1"/>
  <c r="Z97" i="53" s="1"/>
  <c r="AF97" i="53" s="1"/>
  <c r="AL97" i="53" s="1"/>
  <c r="AR97" i="53" s="1"/>
  <c r="H96" i="53"/>
  <c r="N96" i="53" s="1"/>
  <c r="T96" i="53" s="1"/>
  <c r="Z96" i="53" s="1"/>
  <c r="AF96" i="53" s="1"/>
  <c r="AL96" i="53" s="1"/>
  <c r="AR96" i="53" s="1"/>
  <c r="H95" i="53"/>
  <c r="N95" i="53" s="1"/>
  <c r="T95" i="53" s="1"/>
  <c r="Z95" i="53" s="1"/>
  <c r="AF95" i="53" s="1"/>
  <c r="AL95" i="53" s="1"/>
  <c r="AR95" i="53" s="1"/>
  <c r="H94" i="53"/>
  <c r="N94" i="53" s="1"/>
  <c r="T94" i="53" s="1"/>
  <c r="Z94" i="53" s="1"/>
  <c r="AF94" i="53" s="1"/>
  <c r="AL94" i="53" s="1"/>
  <c r="AR94" i="53" s="1"/>
  <c r="N93" i="53"/>
  <c r="T93" i="53" s="1"/>
  <c r="Z93" i="53" s="1"/>
  <c r="AF93" i="53" s="1"/>
  <c r="AL93" i="53" s="1"/>
  <c r="AR93" i="53" s="1"/>
  <c r="H93" i="53"/>
  <c r="H92" i="53"/>
  <c r="N92" i="53" s="1"/>
  <c r="T92" i="53" s="1"/>
  <c r="Z92" i="53" s="1"/>
  <c r="AF92" i="53" s="1"/>
  <c r="AL92" i="53" s="1"/>
  <c r="AR92" i="53" s="1"/>
  <c r="H91" i="53"/>
  <c r="N91" i="53" s="1"/>
  <c r="T91" i="53" s="1"/>
  <c r="Z91" i="53" s="1"/>
  <c r="AF91" i="53" s="1"/>
  <c r="AL91" i="53" s="1"/>
  <c r="AR91" i="53" s="1"/>
  <c r="H90" i="53"/>
  <c r="N90" i="53" s="1"/>
  <c r="T90" i="53" s="1"/>
  <c r="Z90" i="53" s="1"/>
  <c r="AF90" i="53" s="1"/>
  <c r="AL90" i="53" s="1"/>
  <c r="AR90" i="53" s="1"/>
  <c r="H89" i="53"/>
  <c r="N89" i="53" s="1"/>
  <c r="T89" i="53" s="1"/>
  <c r="Z89" i="53" s="1"/>
  <c r="AF89" i="53" s="1"/>
  <c r="AL89" i="53" s="1"/>
  <c r="AR89" i="53" s="1"/>
  <c r="H88" i="53"/>
  <c r="N88" i="53" s="1"/>
  <c r="T88" i="53" s="1"/>
  <c r="Z88" i="53" s="1"/>
  <c r="AF88" i="53" s="1"/>
  <c r="AL88" i="53" s="1"/>
  <c r="AR88" i="53" s="1"/>
  <c r="H87" i="53"/>
  <c r="N87" i="53" s="1"/>
  <c r="T87" i="53" s="1"/>
  <c r="Z87" i="53" s="1"/>
  <c r="AF87" i="53" s="1"/>
  <c r="AL87" i="53" s="1"/>
  <c r="AR87" i="53" s="1"/>
  <c r="H86" i="53"/>
  <c r="N86" i="53" s="1"/>
  <c r="T86" i="53" s="1"/>
  <c r="Z86" i="53" s="1"/>
  <c r="AF86" i="53" s="1"/>
  <c r="AL86" i="53" s="1"/>
  <c r="AR86" i="53" s="1"/>
  <c r="H81" i="53"/>
  <c r="N81" i="53" s="1"/>
  <c r="T81" i="53" s="1"/>
  <c r="Z81" i="53" s="1"/>
  <c r="AF81" i="53" s="1"/>
  <c r="AL81" i="53" s="1"/>
  <c r="AR81" i="53" s="1"/>
  <c r="H80" i="53"/>
  <c r="N80" i="53" s="1"/>
  <c r="T80" i="53" s="1"/>
  <c r="Z80" i="53" s="1"/>
  <c r="AF80" i="53" s="1"/>
  <c r="AL80" i="53" s="1"/>
  <c r="AR80" i="53" s="1"/>
  <c r="H79" i="53"/>
  <c r="N79" i="53" s="1"/>
  <c r="T79" i="53" s="1"/>
  <c r="Z79" i="53" s="1"/>
  <c r="AF79" i="53" s="1"/>
  <c r="AL79" i="53" s="1"/>
  <c r="AR79" i="53" s="1"/>
  <c r="H78" i="53"/>
  <c r="N78" i="53" s="1"/>
  <c r="T78" i="53" s="1"/>
  <c r="Z78" i="53" s="1"/>
  <c r="AF78" i="53" s="1"/>
  <c r="AL78" i="53" s="1"/>
  <c r="AR78" i="53" s="1"/>
  <c r="H77" i="53"/>
  <c r="N77" i="53" s="1"/>
  <c r="T77" i="53" s="1"/>
  <c r="Z77" i="53" s="1"/>
  <c r="AF77" i="53" s="1"/>
  <c r="AL77" i="53" s="1"/>
  <c r="AR77" i="53" s="1"/>
  <c r="H76" i="53"/>
  <c r="N76" i="53" s="1"/>
  <c r="T76" i="53" s="1"/>
  <c r="Z76" i="53" s="1"/>
  <c r="AF76" i="53" s="1"/>
  <c r="AL76" i="53" s="1"/>
  <c r="AR76" i="53" s="1"/>
  <c r="H75" i="53"/>
  <c r="N75" i="53" s="1"/>
  <c r="T75" i="53" s="1"/>
  <c r="Z75" i="53" s="1"/>
  <c r="AF75" i="53" s="1"/>
  <c r="AL75" i="53" s="1"/>
  <c r="AR75" i="53" s="1"/>
  <c r="H74" i="53"/>
  <c r="N74" i="53" s="1"/>
  <c r="T74" i="53" s="1"/>
  <c r="Z74" i="53" s="1"/>
  <c r="AF74" i="53" s="1"/>
  <c r="AL74" i="53" s="1"/>
  <c r="AR74" i="53" s="1"/>
  <c r="H73" i="53"/>
  <c r="N73" i="53" s="1"/>
  <c r="T73" i="53" s="1"/>
  <c r="Z73" i="53" s="1"/>
  <c r="AF73" i="53" s="1"/>
  <c r="AL73" i="53" s="1"/>
  <c r="AR73" i="53" s="1"/>
  <c r="H72" i="53"/>
  <c r="N72" i="53" s="1"/>
  <c r="T72" i="53" s="1"/>
  <c r="Z72" i="53" s="1"/>
  <c r="AF72" i="53" s="1"/>
  <c r="AL72" i="53" s="1"/>
  <c r="AR72" i="53" s="1"/>
  <c r="H71" i="53"/>
  <c r="N71" i="53" s="1"/>
  <c r="T71" i="53" s="1"/>
  <c r="Z71" i="53" s="1"/>
  <c r="AF71" i="53" s="1"/>
  <c r="AL71" i="53" s="1"/>
  <c r="AR71" i="53" s="1"/>
  <c r="H70" i="53"/>
  <c r="N70" i="53" s="1"/>
  <c r="T70" i="53" s="1"/>
  <c r="Z70" i="53" s="1"/>
  <c r="AF70" i="53" s="1"/>
  <c r="AL70" i="53" s="1"/>
  <c r="AR70" i="53" s="1"/>
  <c r="O55" i="53"/>
  <c r="P55" i="53"/>
  <c r="Q55" i="53"/>
  <c r="R55" i="53"/>
  <c r="O56" i="53"/>
  <c r="P56" i="53"/>
  <c r="Q56" i="53"/>
  <c r="R56" i="53"/>
  <c r="O57" i="53"/>
  <c r="P57" i="53"/>
  <c r="Q57" i="53"/>
  <c r="R57" i="53"/>
  <c r="O58" i="53"/>
  <c r="P58" i="53"/>
  <c r="Q58" i="53"/>
  <c r="R58" i="53"/>
  <c r="O59" i="53"/>
  <c r="P59" i="53"/>
  <c r="Q59" i="53"/>
  <c r="R59" i="53"/>
  <c r="O60" i="53"/>
  <c r="P60" i="53"/>
  <c r="Q60" i="53"/>
  <c r="R60" i="53"/>
  <c r="O61" i="53"/>
  <c r="P61" i="53"/>
  <c r="Q61" i="53"/>
  <c r="R61" i="53"/>
  <c r="O62" i="53"/>
  <c r="P62" i="53"/>
  <c r="Q62" i="53"/>
  <c r="R62" i="53"/>
  <c r="O63" i="53"/>
  <c r="P63" i="53"/>
  <c r="Q63" i="53"/>
  <c r="R63" i="53"/>
  <c r="O64" i="53"/>
  <c r="P64" i="53"/>
  <c r="Q64" i="53"/>
  <c r="R64" i="53"/>
  <c r="O65" i="53"/>
  <c r="P65" i="53"/>
  <c r="Q65" i="53"/>
  <c r="R65" i="53"/>
  <c r="P54" i="53"/>
  <c r="Q54" i="53"/>
  <c r="R54" i="53"/>
  <c r="O54" i="53"/>
  <c r="C55" i="53"/>
  <c r="D55" i="53"/>
  <c r="E55" i="53"/>
  <c r="F55" i="53"/>
  <c r="C56" i="53"/>
  <c r="D56" i="53"/>
  <c r="E56" i="53"/>
  <c r="F56" i="53"/>
  <c r="C57" i="53"/>
  <c r="D57" i="53"/>
  <c r="E57" i="53"/>
  <c r="F57" i="53"/>
  <c r="C58" i="53"/>
  <c r="D58" i="53"/>
  <c r="E58" i="53"/>
  <c r="F58" i="53"/>
  <c r="C59" i="53"/>
  <c r="I59" i="53" s="1"/>
  <c r="V44" i="57" s="1"/>
  <c r="D59" i="53"/>
  <c r="J59" i="53" s="1"/>
  <c r="W44" i="57" s="1"/>
  <c r="E59" i="53"/>
  <c r="K59" i="53" s="1"/>
  <c r="X44" i="57" s="1"/>
  <c r="F59" i="53"/>
  <c r="C60" i="53"/>
  <c r="I60" i="53" s="1"/>
  <c r="V45" i="57" s="1"/>
  <c r="D60" i="53"/>
  <c r="J60" i="53" s="1"/>
  <c r="W45" i="57" s="1"/>
  <c r="E60" i="53"/>
  <c r="K60" i="53" s="1"/>
  <c r="X45" i="57" s="1"/>
  <c r="F60" i="53"/>
  <c r="C61" i="53"/>
  <c r="I61" i="53" s="1"/>
  <c r="V46" i="57" s="1"/>
  <c r="D61" i="53"/>
  <c r="E61" i="53"/>
  <c r="K61" i="53" s="1"/>
  <c r="X46" i="57" s="1"/>
  <c r="F61" i="53"/>
  <c r="C62" i="53"/>
  <c r="I62" i="53" s="1"/>
  <c r="V47" i="57" s="1"/>
  <c r="D62" i="53"/>
  <c r="J62" i="53" s="1"/>
  <c r="W47" i="57" s="1"/>
  <c r="E62" i="53"/>
  <c r="K62" i="53" s="1"/>
  <c r="X47" i="57" s="1"/>
  <c r="F62" i="53"/>
  <c r="C63" i="53"/>
  <c r="D63" i="53"/>
  <c r="E63" i="53"/>
  <c r="F63" i="53"/>
  <c r="C64" i="53"/>
  <c r="D64" i="53"/>
  <c r="E64" i="53"/>
  <c r="F64" i="53"/>
  <c r="C65" i="53"/>
  <c r="D65" i="53"/>
  <c r="E65" i="53"/>
  <c r="F65" i="53"/>
  <c r="D54" i="53"/>
  <c r="E54" i="53"/>
  <c r="F54" i="53"/>
  <c r="C54" i="53"/>
  <c r="H65" i="53"/>
  <c r="N65" i="53" s="1"/>
  <c r="T65" i="53" s="1"/>
  <c r="Z65" i="53" s="1"/>
  <c r="AF65" i="53" s="1"/>
  <c r="AL65" i="53" s="1"/>
  <c r="AR65" i="53" s="1"/>
  <c r="H64" i="53"/>
  <c r="N64" i="53" s="1"/>
  <c r="T64" i="53" s="1"/>
  <c r="Z64" i="53" s="1"/>
  <c r="AF64" i="53" s="1"/>
  <c r="AL64" i="53" s="1"/>
  <c r="AR64" i="53" s="1"/>
  <c r="H63" i="53"/>
  <c r="N63" i="53" s="1"/>
  <c r="T63" i="53" s="1"/>
  <c r="Z63" i="53" s="1"/>
  <c r="AF63" i="53" s="1"/>
  <c r="AL63" i="53" s="1"/>
  <c r="AR63" i="53" s="1"/>
  <c r="H62" i="53"/>
  <c r="N62" i="53" s="1"/>
  <c r="T62" i="53" s="1"/>
  <c r="Z62" i="53" s="1"/>
  <c r="AF62" i="53" s="1"/>
  <c r="AL62" i="53" s="1"/>
  <c r="AR62" i="53" s="1"/>
  <c r="H61" i="53"/>
  <c r="N61" i="53" s="1"/>
  <c r="T61" i="53" s="1"/>
  <c r="Z61" i="53" s="1"/>
  <c r="AF61" i="53" s="1"/>
  <c r="AL61" i="53" s="1"/>
  <c r="AR61" i="53" s="1"/>
  <c r="H60" i="53"/>
  <c r="N60" i="53" s="1"/>
  <c r="T60" i="53" s="1"/>
  <c r="Z60" i="53" s="1"/>
  <c r="AF60" i="53" s="1"/>
  <c r="AL60" i="53" s="1"/>
  <c r="AR60" i="53" s="1"/>
  <c r="H59" i="53"/>
  <c r="N59" i="53" s="1"/>
  <c r="T59" i="53" s="1"/>
  <c r="Z59" i="53" s="1"/>
  <c r="AF59" i="53" s="1"/>
  <c r="AL59" i="53" s="1"/>
  <c r="AR59" i="53" s="1"/>
  <c r="H58" i="53"/>
  <c r="N58" i="53" s="1"/>
  <c r="T58" i="53" s="1"/>
  <c r="Z58" i="53" s="1"/>
  <c r="AF58" i="53" s="1"/>
  <c r="AL58" i="53" s="1"/>
  <c r="AR58" i="53" s="1"/>
  <c r="H57" i="53"/>
  <c r="N57" i="53" s="1"/>
  <c r="T57" i="53" s="1"/>
  <c r="Z57" i="53" s="1"/>
  <c r="AF57" i="53" s="1"/>
  <c r="AL57" i="53" s="1"/>
  <c r="AR57" i="53" s="1"/>
  <c r="H56" i="53"/>
  <c r="N56" i="53" s="1"/>
  <c r="T56" i="53" s="1"/>
  <c r="Z56" i="53" s="1"/>
  <c r="AF56" i="53" s="1"/>
  <c r="AL56" i="53" s="1"/>
  <c r="AR56" i="53" s="1"/>
  <c r="H55" i="53"/>
  <c r="N55" i="53" s="1"/>
  <c r="T55" i="53" s="1"/>
  <c r="Z55" i="53" s="1"/>
  <c r="AF55" i="53" s="1"/>
  <c r="AL55" i="53" s="1"/>
  <c r="AR55" i="53" s="1"/>
  <c r="H54" i="53"/>
  <c r="N54" i="53" s="1"/>
  <c r="T54" i="53" s="1"/>
  <c r="Z54" i="53" s="1"/>
  <c r="AF54" i="53" s="1"/>
  <c r="AL54" i="53" s="1"/>
  <c r="AR54" i="53" s="1"/>
  <c r="O39" i="53"/>
  <c r="P39" i="53"/>
  <c r="Q39" i="53"/>
  <c r="R39" i="53"/>
  <c r="O40" i="53"/>
  <c r="P40" i="53"/>
  <c r="Q40" i="53"/>
  <c r="R40" i="53"/>
  <c r="O41" i="53"/>
  <c r="P41" i="53"/>
  <c r="Q41" i="53"/>
  <c r="R41" i="53"/>
  <c r="O42" i="53"/>
  <c r="P42" i="53"/>
  <c r="Q42" i="53"/>
  <c r="R42" i="53"/>
  <c r="O43" i="53"/>
  <c r="P43" i="53"/>
  <c r="Q43" i="53"/>
  <c r="R43" i="53"/>
  <c r="O44" i="53"/>
  <c r="P44" i="53"/>
  <c r="Q44" i="53"/>
  <c r="R44" i="53"/>
  <c r="O45" i="53"/>
  <c r="P45" i="53"/>
  <c r="Q45" i="53"/>
  <c r="R45" i="53"/>
  <c r="O46" i="53"/>
  <c r="P46" i="53"/>
  <c r="Q46" i="53"/>
  <c r="R46" i="53"/>
  <c r="O47" i="53"/>
  <c r="P47" i="53"/>
  <c r="Q47" i="53"/>
  <c r="R47" i="53"/>
  <c r="O48" i="53"/>
  <c r="P48" i="53"/>
  <c r="Q48" i="53"/>
  <c r="R48" i="53"/>
  <c r="O49" i="53"/>
  <c r="P49" i="53"/>
  <c r="Q49" i="53"/>
  <c r="R49" i="53"/>
  <c r="P38" i="53"/>
  <c r="Q38" i="53"/>
  <c r="R38" i="53"/>
  <c r="O38" i="53"/>
  <c r="C39" i="53"/>
  <c r="D39" i="53"/>
  <c r="E39" i="53"/>
  <c r="F39" i="53"/>
  <c r="C40" i="53"/>
  <c r="D40" i="53"/>
  <c r="E40" i="53"/>
  <c r="F40" i="53"/>
  <c r="C41" i="53"/>
  <c r="D41" i="53"/>
  <c r="E41" i="53"/>
  <c r="F41" i="53"/>
  <c r="C42" i="53"/>
  <c r="D42" i="53"/>
  <c r="E42" i="53"/>
  <c r="F42" i="53"/>
  <c r="C43" i="53"/>
  <c r="I43" i="53" s="1"/>
  <c r="V32" i="57" s="1"/>
  <c r="D43" i="53"/>
  <c r="J43" i="53" s="1"/>
  <c r="W32" i="57" s="1"/>
  <c r="E43" i="53"/>
  <c r="K43" i="53" s="1"/>
  <c r="X32" i="57" s="1"/>
  <c r="F43" i="53"/>
  <c r="C44" i="53"/>
  <c r="I44" i="53" s="1"/>
  <c r="V33" i="57" s="1"/>
  <c r="D44" i="53"/>
  <c r="J44" i="53" s="1"/>
  <c r="W33" i="57" s="1"/>
  <c r="E44" i="53"/>
  <c r="K44" i="53" s="1"/>
  <c r="X33" i="57" s="1"/>
  <c r="F44" i="53"/>
  <c r="C45" i="53"/>
  <c r="I45" i="53" s="1"/>
  <c r="V34" i="57" s="1"/>
  <c r="D45" i="53"/>
  <c r="J45" i="53" s="1"/>
  <c r="W34" i="57" s="1"/>
  <c r="E45" i="53"/>
  <c r="K45" i="53" s="1"/>
  <c r="X34" i="57" s="1"/>
  <c r="F45" i="53"/>
  <c r="C46" i="53"/>
  <c r="I46" i="53" s="1"/>
  <c r="V35" i="57" s="1"/>
  <c r="D46" i="53"/>
  <c r="J46" i="53" s="1"/>
  <c r="W35" i="57" s="1"/>
  <c r="E46" i="53"/>
  <c r="K46" i="53" s="1"/>
  <c r="X35" i="57" s="1"/>
  <c r="F46" i="53"/>
  <c r="C47" i="53"/>
  <c r="D47" i="53"/>
  <c r="E47" i="53"/>
  <c r="F47" i="53"/>
  <c r="C48" i="53"/>
  <c r="D48" i="53"/>
  <c r="E48" i="53"/>
  <c r="F48" i="53"/>
  <c r="C49" i="53"/>
  <c r="D49" i="53"/>
  <c r="E49" i="53"/>
  <c r="F49" i="53"/>
  <c r="D38" i="53"/>
  <c r="E38" i="53"/>
  <c r="F38" i="53"/>
  <c r="C38" i="53"/>
  <c r="H49" i="53"/>
  <c r="N49" i="53" s="1"/>
  <c r="T49" i="53" s="1"/>
  <c r="Z49" i="53" s="1"/>
  <c r="AF49" i="53" s="1"/>
  <c r="AL49" i="53" s="1"/>
  <c r="AR49" i="53" s="1"/>
  <c r="H48" i="53"/>
  <c r="N48" i="53" s="1"/>
  <c r="T48" i="53" s="1"/>
  <c r="Z48" i="53" s="1"/>
  <c r="AF48" i="53" s="1"/>
  <c r="AL48" i="53" s="1"/>
  <c r="AR48" i="53" s="1"/>
  <c r="H47" i="53"/>
  <c r="N47" i="53" s="1"/>
  <c r="T47" i="53" s="1"/>
  <c r="Z47" i="53" s="1"/>
  <c r="AF47" i="53" s="1"/>
  <c r="AL47" i="53" s="1"/>
  <c r="AR47" i="53" s="1"/>
  <c r="H46" i="53"/>
  <c r="N46" i="53" s="1"/>
  <c r="T46" i="53" s="1"/>
  <c r="Z46" i="53" s="1"/>
  <c r="AF46" i="53" s="1"/>
  <c r="AL46" i="53" s="1"/>
  <c r="AR46" i="53" s="1"/>
  <c r="N45" i="53"/>
  <c r="T45" i="53" s="1"/>
  <c r="Z45" i="53" s="1"/>
  <c r="AF45" i="53" s="1"/>
  <c r="AL45" i="53" s="1"/>
  <c r="AR45" i="53" s="1"/>
  <c r="H45" i="53"/>
  <c r="H44" i="53"/>
  <c r="N44" i="53" s="1"/>
  <c r="T44" i="53" s="1"/>
  <c r="Z44" i="53" s="1"/>
  <c r="AF44" i="53" s="1"/>
  <c r="AL44" i="53" s="1"/>
  <c r="AR44" i="53" s="1"/>
  <c r="H43" i="53"/>
  <c r="N43" i="53" s="1"/>
  <c r="T43" i="53" s="1"/>
  <c r="Z43" i="53" s="1"/>
  <c r="AF43" i="53" s="1"/>
  <c r="AL43" i="53" s="1"/>
  <c r="AR43" i="53" s="1"/>
  <c r="H42" i="53"/>
  <c r="N42" i="53" s="1"/>
  <c r="T42" i="53" s="1"/>
  <c r="Z42" i="53" s="1"/>
  <c r="AF42" i="53" s="1"/>
  <c r="AL42" i="53" s="1"/>
  <c r="AR42" i="53" s="1"/>
  <c r="H41" i="53"/>
  <c r="N41" i="53" s="1"/>
  <c r="T41" i="53" s="1"/>
  <c r="Z41" i="53" s="1"/>
  <c r="AF41" i="53" s="1"/>
  <c r="AL41" i="53" s="1"/>
  <c r="AR41" i="53" s="1"/>
  <c r="H40" i="53"/>
  <c r="N40" i="53" s="1"/>
  <c r="T40" i="53" s="1"/>
  <c r="Z40" i="53" s="1"/>
  <c r="AF40" i="53" s="1"/>
  <c r="AL40" i="53" s="1"/>
  <c r="AR40" i="53" s="1"/>
  <c r="H39" i="53"/>
  <c r="N39" i="53" s="1"/>
  <c r="T39" i="53" s="1"/>
  <c r="Z39" i="53" s="1"/>
  <c r="AF39" i="53" s="1"/>
  <c r="AL39" i="53" s="1"/>
  <c r="AR39" i="53" s="1"/>
  <c r="N38" i="53"/>
  <c r="T38" i="53" s="1"/>
  <c r="Z38" i="53" s="1"/>
  <c r="AF38" i="53" s="1"/>
  <c r="AL38" i="53" s="1"/>
  <c r="AR38" i="53" s="1"/>
  <c r="H38" i="53"/>
  <c r="O23" i="53"/>
  <c r="P23" i="53"/>
  <c r="Q23" i="53"/>
  <c r="R23" i="53"/>
  <c r="O24" i="53"/>
  <c r="P24" i="53"/>
  <c r="Q24" i="53"/>
  <c r="R24" i="53"/>
  <c r="O25" i="53"/>
  <c r="P25" i="53"/>
  <c r="Q25" i="53"/>
  <c r="R25" i="53"/>
  <c r="O26" i="53"/>
  <c r="P26" i="53"/>
  <c r="Q26" i="53"/>
  <c r="R26" i="53"/>
  <c r="O27" i="53"/>
  <c r="P27" i="53"/>
  <c r="Q27" i="53"/>
  <c r="R27" i="53"/>
  <c r="O28" i="53"/>
  <c r="P28" i="53"/>
  <c r="Q28" i="53"/>
  <c r="R28" i="53"/>
  <c r="O29" i="53"/>
  <c r="P29" i="53"/>
  <c r="Q29" i="53"/>
  <c r="R29" i="53"/>
  <c r="O30" i="53"/>
  <c r="P30" i="53"/>
  <c r="Q30" i="53"/>
  <c r="R30" i="53"/>
  <c r="O31" i="53"/>
  <c r="P31" i="53"/>
  <c r="Q31" i="53"/>
  <c r="R31" i="53"/>
  <c r="O32" i="53"/>
  <c r="P32" i="53"/>
  <c r="Q32" i="53"/>
  <c r="R32" i="53"/>
  <c r="O33" i="53"/>
  <c r="P33" i="53"/>
  <c r="Q33" i="53"/>
  <c r="R33" i="53"/>
  <c r="P22" i="53"/>
  <c r="Q22" i="53"/>
  <c r="R22" i="53"/>
  <c r="O22" i="53"/>
  <c r="C23" i="53"/>
  <c r="D23" i="53"/>
  <c r="E23" i="53"/>
  <c r="F23" i="53"/>
  <c r="C24" i="53"/>
  <c r="D24" i="53"/>
  <c r="E24" i="53"/>
  <c r="F24" i="53"/>
  <c r="C25" i="53"/>
  <c r="D25" i="53"/>
  <c r="E25" i="53"/>
  <c r="F25" i="53"/>
  <c r="C26" i="53"/>
  <c r="D26" i="53"/>
  <c r="E26" i="53"/>
  <c r="F26" i="53"/>
  <c r="C27" i="53"/>
  <c r="I27" i="53" s="1"/>
  <c r="V20" i="57" s="1"/>
  <c r="D27" i="53"/>
  <c r="J27" i="53" s="1"/>
  <c r="W20" i="57" s="1"/>
  <c r="E27" i="53"/>
  <c r="K27" i="53" s="1"/>
  <c r="X20" i="57" s="1"/>
  <c r="F27" i="53"/>
  <c r="C28" i="53"/>
  <c r="I28" i="53" s="1"/>
  <c r="V21" i="57" s="1"/>
  <c r="D28" i="53"/>
  <c r="J28" i="53" s="1"/>
  <c r="W21" i="57" s="1"/>
  <c r="E28" i="53"/>
  <c r="K28" i="53" s="1"/>
  <c r="X21" i="57" s="1"/>
  <c r="F28" i="53"/>
  <c r="C29" i="53"/>
  <c r="I29" i="53" s="1"/>
  <c r="V22" i="57" s="1"/>
  <c r="D29" i="53"/>
  <c r="J29" i="53" s="1"/>
  <c r="W22" i="57" s="1"/>
  <c r="E29" i="53"/>
  <c r="K29" i="53" s="1"/>
  <c r="X22" i="57" s="1"/>
  <c r="F29" i="53"/>
  <c r="C30" i="53"/>
  <c r="I30" i="53" s="1"/>
  <c r="V23" i="57" s="1"/>
  <c r="D30" i="53"/>
  <c r="J30" i="53" s="1"/>
  <c r="W23" i="57" s="1"/>
  <c r="E30" i="53"/>
  <c r="K30" i="53" s="1"/>
  <c r="X23" i="57" s="1"/>
  <c r="F30" i="53"/>
  <c r="C31" i="53"/>
  <c r="D31" i="53"/>
  <c r="E31" i="53"/>
  <c r="F31" i="53"/>
  <c r="C32" i="53"/>
  <c r="D32" i="53"/>
  <c r="E32" i="53"/>
  <c r="F32" i="53"/>
  <c r="C33" i="53"/>
  <c r="D33" i="53"/>
  <c r="E33" i="53"/>
  <c r="F33" i="53"/>
  <c r="D22" i="53"/>
  <c r="E22" i="53"/>
  <c r="F22" i="53"/>
  <c r="C22" i="53"/>
  <c r="H33" i="53"/>
  <c r="N33" i="53" s="1"/>
  <c r="T33" i="53" s="1"/>
  <c r="Z33" i="53" s="1"/>
  <c r="AF33" i="53" s="1"/>
  <c r="AL33" i="53" s="1"/>
  <c r="AR33" i="53" s="1"/>
  <c r="H32" i="53"/>
  <c r="N32" i="53" s="1"/>
  <c r="T32" i="53" s="1"/>
  <c r="Z32" i="53" s="1"/>
  <c r="AF32" i="53" s="1"/>
  <c r="AL32" i="53" s="1"/>
  <c r="AR32" i="53" s="1"/>
  <c r="H31" i="53"/>
  <c r="N31" i="53" s="1"/>
  <c r="T31" i="53" s="1"/>
  <c r="Z31" i="53" s="1"/>
  <c r="AF31" i="53" s="1"/>
  <c r="AL31" i="53" s="1"/>
  <c r="AR31" i="53" s="1"/>
  <c r="H30" i="53"/>
  <c r="N30" i="53" s="1"/>
  <c r="T30" i="53" s="1"/>
  <c r="Z30" i="53" s="1"/>
  <c r="AF30" i="53" s="1"/>
  <c r="AL30" i="53" s="1"/>
  <c r="AR30" i="53" s="1"/>
  <c r="H29" i="53"/>
  <c r="N29" i="53" s="1"/>
  <c r="T29" i="53" s="1"/>
  <c r="Z29" i="53" s="1"/>
  <c r="AF29" i="53" s="1"/>
  <c r="AL29" i="53" s="1"/>
  <c r="AR29" i="53" s="1"/>
  <c r="H28" i="53"/>
  <c r="N28" i="53" s="1"/>
  <c r="T28" i="53" s="1"/>
  <c r="Z28" i="53" s="1"/>
  <c r="AF28" i="53" s="1"/>
  <c r="AL28" i="53" s="1"/>
  <c r="AR28" i="53" s="1"/>
  <c r="H27" i="53"/>
  <c r="N27" i="53" s="1"/>
  <c r="T27" i="53" s="1"/>
  <c r="Z27" i="53" s="1"/>
  <c r="AF27" i="53" s="1"/>
  <c r="AL27" i="53" s="1"/>
  <c r="AR27" i="53" s="1"/>
  <c r="H26" i="53"/>
  <c r="N26" i="53" s="1"/>
  <c r="T26" i="53" s="1"/>
  <c r="Z26" i="53" s="1"/>
  <c r="AF26" i="53" s="1"/>
  <c r="AL26" i="53" s="1"/>
  <c r="AR26" i="53" s="1"/>
  <c r="H25" i="53"/>
  <c r="N25" i="53" s="1"/>
  <c r="T25" i="53" s="1"/>
  <c r="Z25" i="53" s="1"/>
  <c r="AF25" i="53" s="1"/>
  <c r="AL25" i="53" s="1"/>
  <c r="AR25" i="53" s="1"/>
  <c r="H24" i="53"/>
  <c r="N24" i="53" s="1"/>
  <c r="T24" i="53" s="1"/>
  <c r="Z24" i="53" s="1"/>
  <c r="AF24" i="53" s="1"/>
  <c r="AL24" i="53" s="1"/>
  <c r="AR24" i="53" s="1"/>
  <c r="H23" i="53"/>
  <c r="N23" i="53" s="1"/>
  <c r="T23" i="53" s="1"/>
  <c r="Z23" i="53" s="1"/>
  <c r="AF23" i="53" s="1"/>
  <c r="AL23" i="53" s="1"/>
  <c r="AR23" i="53" s="1"/>
  <c r="N22" i="53"/>
  <c r="T22" i="53" s="1"/>
  <c r="Z22" i="53" s="1"/>
  <c r="AF22" i="53" s="1"/>
  <c r="AL22" i="53" s="1"/>
  <c r="AR22" i="53" s="1"/>
  <c r="H22" i="53"/>
  <c r="H7" i="53"/>
  <c r="N7" i="53" s="1"/>
  <c r="T7" i="53" s="1"/>
  <c r="Z7" i="53" s="1"/>
  <c r="AF7" i="53" s="1"/>
  <c r="AL7" i="53" s="1"/>
  <c r="AR7" i="53" s="1"/>
  <c r="H8" i="53"/>
  <c r="N8" i="53" s="1"/>
  <c r="T8" i="53" s="1"/>
  <c r="Z8" i="53" s="1"/>
  <c r="AF8" i="53" s="1"/>
  <c r="AL8" i="53" s="1"/>
  <c r="AR8" i="53" s="1"/>
  <c r="H9" i="53"/>
  <c r="N9" i="53" s="1"/>
  <c r="T9" i="53" s="1"/>
  <c r="Z9" i="53" s="1"/>
  <c r="AF9" i="53" s="1"/>
  <c r="AL9" i="53" s="1"/>
  <c r="AR9" i="53" s="1"/>
  <c r="H10" i="53"/>
  <c r="N10" i="53" s="1"/>
  <c r="T10" i="53" s="1"/>
  <c r="Z10" i="53" s="1"/>
  <c r="AF10" i="53" s="1"/>
  <c r="AL10" i="53" s="1"/>
  <c r="AR10" i="53" s="1"/>
  <c r="H11" i="53"/>
  <c r="N11" i="53" s="1"/>
  <c r="T11" i="53" s="1"/>
  <c r="Z11" i="53" s="1"/>
  <c r="AF11" i="53" s="1"/>
  <c r="AL11" i="53" s="1"/>
  <c r="AR11" i="53" s="1"/>
  <c r="H12" i="53"/>
  <c r="N12" i="53" s="1"/>
  <c r="T12" i="53" s="1"/>
  <c r="Z12" i="53" s="1"/>
  <c r="AF12" i="53" s="1"/>
  <c r="AL12" i="53" s="1"/>
  <c r="AR12" i="53" s="1"/>
  <c r="H13" i="53"/>
  <c r="N13" i="53" s="1"/>
  <c r="T13" i="53" s="1"/>
  <c r="Z13" i="53" s="1"/>
  <c r="AF13" i="53" s="1"/>
  <c r="AL13" i="53" s="1"/>
  <c r="AR13" i="53" s="1"/>
  <c r="H14" i="53"/>
  <c r="N14" i="53" s="1"/>
  <c r="T14" i="53" s="1"/>
  <c r="Z14" i="53" s="1"/>
  <c r="AF14" i="53" s="1"/>
  <c r="AL14" i="53" s="1"/>
  <c r="AR14" i="53" s="1"/>
  <c r="H15" i="53"/>
  <c r="N15" i="53" s="1"/>
  <c r="T15" i="53" s="1"/>
  <c r="Z15" i="53" s="1"/>
  <c r="AF15" i="53" s="1"/>
  <c r="AL15" i="53" s="1"/>
  <c r="AR15" i="53" s="1"/>
  <c r="H16" i="53"/>
  <c r="N16" i="53" s="1"/>
  <c r="T16" i="53" s="1"/>
  <c r="Z16" i="53" s="1"/>
  <c r="AF16" i="53" s="1"/>
  <c r="AL16" i="53" s="1"/>
  <c r="AR16" i="53" s="1"/>
  <c r="H17" i="53"/>
  <c r="N17" i="53" s="1"/>
  <c r="T17" i="53" s="1"/>
  <c r="Z17" i="53" s="1"/>
  <c r="AF17" i="53" s="1"/>
  <c r="AL17" i="53" s="1"/>
  <c r="AR17" i="53" s="1"/>
  <c r="H6" i="53"/>
  <c r="N6" i="53" s="1"/>
  <c r="T6" i="53" s="1"/>
  <c r="Z6" i="53" s="1"/>
  <c r="AF6" i="53" s="1"/>
  <c r="AL6" i="53" s="1"/>
  <c r="AR6" i="53" s="1"/>
  <c r="P6" i="53"/>
  <c r="Q6" i="53"/>
  <c r="R6" i="53"/>
  <c r="P7" i="53"/>
  <c r="Q7" i="53"/>
  <c r="R7" i="53"/>
  <c r="P8" i="53"/>
  <c r="Q8" i="53"/>
  <c r="R8" i="53"/>
  <c r="P9" i="53"/>
  <c r="Q9" i="53"/>
  <c r="R9" i="53"/>
  <c r="P10" i="53"/>
  <c r="Q10" i="53"/>
  <c r="R10" i="53"/>
  <c r="P11" i="53"/>
  <c r="Q11" i="53"/>
  <c r="R11" i="53"/>
  <c r="P12" i="53"/>
  <c r="Q12" i="53"/>
  <c r="R12" i="53"/>
  <c r="P13" i="53"/>
  <c r="Q13" i="53"/>
  <c r="R13" i="53"/>
  <c r="Q14" i="53"/>
  <c r="R14" i="53"/>
  <c r="P15" i="53"/>
  <c r="Q15" i="53"/>
  <c r="R15" i="53"/>
  <c r="P16" i="53"/>
  <c r="Q16" i="53"/>
  <c r="R16" i="53"/>
  <c r="P17" i="53"/>
  <c r="Q17" i="53"/>
  <c r="R17" i="53"/>
  <c r="O7" i="53"/>
  <c r="O8" i="53"/>
  <c r="O9" i="53"/>
  <c r="O10" i="53"/>
  <c r="O11" i="53"/>
  <c r="O12" i="53"/>
  <c r="O13" i="53"/>
  <c r="O14" i="53"/>
  <c r="O15" i="53"/>
  <c r="O16" i="53"/>
  <c r="O17" i="53"/>
  <c r="C7" i="53"/>
  <c r="C8" i="53"/>
  <c r="C9" i="53"/>
  <c r="C10" i="53"/>
  <c r="C11" i="53"/>
  <c r="I11" i="53" s="1"/>
  <c r="V8" i="57" s="1"/>
  <c r="C12" i="53"/>
  <c r="C13" i="53"/>
  <c r="C14" i="53"/>
  <c r="I14" i="53" s="1"/>
  <c r="V11" i="57" s="1"/>
  <c r="C15" i="53"/>
  <c r="C16" i="53"/>
  <c r="C17" i="53"/>
  <c r="C6" i="53"/>
  <c r="F6" i="53"/>
  <c r="F7" i="53"/>
  <c r="F8" i="53"/>
  <c r="F9" i="53"/>
  <c r="F10" i="53"/>
  <c r="F11" i="53"/>
  <c r="F12" i="53"/>
  <c r="F13" i="53"/>
  <c r="F14" i="53"/>
  <c r="F15" i="53"/>
  <c r="F16" i="53"/>
  <c r="F17" i="53"/>
  <c r="E6" i="53"/>
  <c r="E7" i="53"/>
  <c r="E8" i="53"/>
  <c r="E9" i="53"/>
  <c r="E10" i="53"/>
  <c r="E11" i="53"/>
  <c r="E12" i="53"/>
  <c r="E13" i="53"/>
  <c r="E14" i="53"/>
  <c r="K14" i="53" s="1"/>
  <c r="X11" i="57" s="1"/>
  <c r="E15" i="53"/>
  <c r="E16" i="53"/>
  <c r="E17" i="53"/>
  <c r="D7" i="53"/>
  <c r="D8" i="53"/>
  <c r="D9" i="53"/>
  <c r="D10" i="53"/>
  <c r="D11" i="53"/>
  <c r="D12" i="53"/>
  <c r="D13" i="53"/>
  <c r="D14" i="53"/>
  <c r="J14" i="53" s="1"/>
  <c r="W11" i="57" s="1"/>
  <c r="D15" i="53"/>
  <c r="D16" i="53"/>
  <c r="D17" i="53"/>
  <c r="D6" i="53"/>
  <c r="AI91" i="53" l="1"/>
  <c r="AO91" i="53" s="1"/>
  <c r="X68" i="57"/>
  <c r="F146" i="53"/>
  <c r="AI139" i="53"/>
  <c r="AO139" i="53" s="1"/>
  <c r="C146" i="53"/>
  <c r="D146" i="53"/>
  <c r="E146" i="53"/>
  <c r="AG141" i="53"/>
  <c r="AM141" i="53" s="1"/>
  <c r="AH141" i="53"/>
  <c r="AN141" i="53" s="1"/>
  <c r="AI141" i="53"/>
  <c r="AO141" i="53" s="1"/>
  <c r="AG140" i="53"/>
  <c r="L140" i="53"/>
  <c r="AM140" i="53"/>
  <c r="AH140" i="53"/>
  <c r="AN140" i="53" s="1"/>
  <c r="L142" i="53"/>
  <c r="AG142" i="53"/>
  <c r="AM142" i="53" s="1"/>
  <c r="AH142" i="53"/>
  <c r="AN142" i="53" s="1"/>
  <c r="AI142" i="53"/>
  <c r="AO142" i="53" s="1"/>
  <c r="AI140" i="53"/>
  <c r="AO140" i="53" s="1"/>
  <c r="L141" i="53"/>
  <c r="AG139" i="53"/>
  <c r="AM139" i="53" s="1"/>
  <c r="O146" i="53"/>
  <c r="AA139" i="53" s="1"/>
  <c r="AH139" i="53"/>
  <c r="AN139" i="53" s="1"/>
  <c r="P146" i="53"/>
  <c r="AB146" i="53" s="1"/>
  <c r="Q146" i="53"/>
  <c r="AC143" i="53" s="1"/>
  <c r="R146" i="53"/>
  <c r="AD146" i="53" s="1"/>
  <c r="L139" i="53"/>
  <c r="F130" i="53"/>
  <c r="AI123" i="53"/>
  <c r="AO123" i="53" s="1"/>
  <c r="C130" i="53"/>
  <c r="AG125" i="53"/>
  <c r="AH125" i="53"/>
  <c r="AI125" i="53"/>
  <c r="AG123" i="53"/>
  <c r="AM123" i="53" s="1"/>
  <c r="AG124" i="53"/>
  <c r="L124" i="53"/>
  <c r="Y93" i="57" s="1"/>
  <c r="AM124" i="53"/>
  <c r="AH124" i="53"/>
  <c r="AN124" i="53" s="1"/>
  <c r="AI124" i="53"/>
  <c r="AO124" i="53" s="1"/>
  <c r="L126" i="53"/>
  <c r="Y95" i="57" s="1"/>
  <c r="AG126" i="53"/>
  <c r="AM126" i="53" s="1"/>
  <c r="AH126" i="53"/>
  <c r="AN126" i="53" s="1"/>
  <c r="AI126" i="53"/>
  <c r="AO126" i="53" s="1"/>
  <c r="AM125" i="53"/>
  <c r="AN125" i="53"/>
  <c r="AO125" i="53"/>
  <c r="D130" i="53"/>
  <c r="E130" i="53"/>
  <c r="L125" i="53"/>
  <c r="O130" i="53"/>
  <c r="AA130" i="53" s="1"/>
  <c r="AH123" i="53"/>
  <c r="AN123" i="53" s="1"/>
  <c r="P130" i="53"/>
  <c r="AB130" i="53" s="1"/>
  <c r="Q130" i="53"/>
  <c r="AC130" i="53" s="1"/>
  <c r="R130" i="53"/>
  <c r="AD130" i="53" s="1"/>
  <c r="L123" i="53"/>
  <c r="Y92" i="57" s="1"/>
  <c r="F114" i="53"/>
  <c r="AI107" i="53"/>
  <c r="AO107" i="53" s="1"/>
  <c r="C114" i="53"/>
  <c r="AG109" i="53"/>
  <c r="AM109" i="53" s="1"/>
  <c r="AH109" i="53"/>
  <c r="AN109" i="53" s="1"/>
  <c r="AG107" i="53"/>
  <c r="AM107" i="53" s="1"/>
  <c r="AI109" i="53"/>
  <c r="AO109" i="53" s="1"/>
  <c r="L108" i="53"/>
  <c r="Y81" i="57" s="1"/>
  <c r="AG108" i="53"/>
  <c r="AM108" i="53"/>
  <c r="AH108" i="53"/>
  <c r="AN108" i="53" s="1"/>
  <c r="AI108" i="53"/>
  <c r="AO108" i="53" s="1"/>
  <c r="L110" i="53"/>
  <c r="AG110" i="53"/>
  <c r="AM110" i="53" s="1"/>
  <c r="AH110" i="53"/>
  <c r="AN110" i="53" s="1"/>
  <c r="AI110" i="53"/>
  <c r="AO110" i="53" s="1"/>
  <c r="D114" i="53"/>
  <c r="E114" i="53"/>
  <c r="L109" i="53"/>
  <c r="O114" i="53"/>
  <c r="AA114" i="53" s="1"/>
  <c r="AH107" i="53"/>
  <c r="AN107" i="53" s="1"/>
  <c r="P114" i="53"/>
  <c r="AB114" i="53" s="1"/>
  <c r="Q114" i="53"/>
  <c r="AC102" i="53" s="1"/>
  <c r="R114" i="53"/>
  <c r="AD114" i="53" s="1"/>
  <c r="L107" i="53"/>
  <c r="F98" i="53"/>
  <c r="E98" i="53"/>
  <c r="K92" i="53"/>
  <c r="D98" i="53"/>
  <c r="C98" i="53"/>
  <c r="AG93" i="53"/>
  <c r="AH93" i="53"/>
  <c r="AI93" i="53"/>
  <c r="AH92" i="53"/>
  <c r="AN92" i="53" s="1"/>
  <c r="L94" i="53"/>
  <c r="AG94" i="53"/>
  <c r="AM94" i="53" s="1"/>
  <c r="AH94" i="53"/>
  <c r="AN94" i="53" s="1"/>
  <c r="AI94" i="53"/>
  <c r="AO94" i="53" s="1"/>
  <c r="AG92" i="53"/>
  <c r="AM92" i="53"/>
  <c r="AM93" i="53"/>
  <c r="AN93" i="53"/>
  <c r="AO93" i="53"/>
  <c r="L93" i="53"/>
  <c r="AG91" i="53"/>
  <c r="O98" i="53"/>
  <c r="AA98" i="53" s="1"/>
  <c r="AH91" i="53"/>
  <c r="P98" i="53"/>
  <c r="AB98" i="53" s="1"/>
  <c r="Q98" i="53"/>
  <c r="AC98" i="53" s="1"/>
  <c r="R98" i="53"/>
  <c r="AD98" i="53" s="1"/>
  <c r="AM91" i="53"/>
  <c r="AN91" i="53"/>
  <c r="L91" i="53"/>
  <c r="AI59" i="53"/>
  <c r="AO59" i="53" s="1"/>
  <c r="AI77" i="53"/>
  <c r="AO77" i="53" s="1"/>
  <c r="AG75" i="53"/>
  <c r="AM75" i="53" s="1"/>
  <c r="AI75" i="53"/>
  <c r="AO75" i="53" s="1"/>
  <c r="C82" i="53"/>
  <c r="AG77" i="53"/>
  <c r="AM77" i="53" s="1"/>
  <c r="AH77" i="53"/>
  <c r="AN77" i="53" s="1"/>
  <c r="D82" i="53"/>
  <c r="E82" i="53"/>
  <c r="F82" i="53"/>
  <c r="AH76" i="53"/>
  <c r="AN76" i="53" s="1"/>
  <c r="AI76" i="53"/>
  <c r="AO76" i="53" s="1"/>
  <c r="L78" i="53"/>
  <c r="AG78" i="53"/>
  <c r="AM78" i="53" s="1"/>
  <c r="AH78" i="53"/>
  <c r="AN78" i="53" s="1"/>
  <c r="L76" i="53"/>
  <c r="Y57" i="57" s="1"/>
  <c r="AG76" i="53"/>
  <c r="AM76" i="53"/>
  <c r="AI78" i="53"/>
  <c r="AO78" i="53" s="1"/>
  <c r="L77" i="53"/>
  <c r="Y58" i="57" s="1"/>
  <c r="O82" i="53"/>
  <c r="AA82" i="53" s="1"/>
  <c r="AH75" i="53"/>
  <c r="AN75" i="53" s="1"/>
  <c r="P82" i="53"/>
  <c r="AB82" i="53" s="1"/>
  <c r="Q82" i="53"/>
  <c r="AC82" i="53" s="1"/>
  <c r="R82" i="53"/>
  <c r="AD82" i="53" s="1"/>
  <c r="L75" i="53"/>
  <c r="Y56" i="57" s="1"/>
  <c r="D66" i="53"/>
  <c r="F66" i="53"/>
  <c r="C66" i="53"/>
  <c r="J61" i="53"/>
  <c r="AG61" i="53"/>
  <c r="AM61" i="53" s="1"/>
  <c r="E66" i="53"/>
  <c r="AI61" i="53"/>
  <c r="AO61" i="53" s="1"/>
  <c r="L62" i="53"/>
  <c r="AG62" i="53"/>
  <c r="AM62" i="53" s="1"/>
  <c r="AH62" i="53"/>
  <c r="AN62" i="53" s="1"/>
  <c r="AI62" i="53"/>
  <c r="AO62" i="53" s="1"/>
  <c r="AH60" i="53"/>
  <c r="AN60" i="53" s="1"/>
  <c r="AG60" i="53"/>
  <c r="L60" i="53"/>
  <c r="Y45" i="57" s="1"/>
  <c r="AM60" i="53"/>
  <c r="AI60" i="53"/>
  <c r="AO60" i="53" s="1"/>
  <c r="AG59" i="53"/>
  <c r="AM59" i="53" s="1"/>
  <c r="O66" i="53"/>
  <c r="AA66" i="53" s="1"/>
  <c r="AH59" i="53"/>
  <c r="P66" i="53"/>
  <c r="AB66" i="53" s="1"/>
  <c r="Q66" i="53"/>
  <c r="AC66" i="53" s="1"/>
  <c r="R66" i="53"/>
  <c r="AD66" i="53" s="1"/>
  <c r="AN59" i="53"/>
  <c r="L59" i="53"/>
  <c r="L28" i="53"/>
  <c r="Y21" i="57" s="1"/>
  <c r="L27" i="53"/>
  <c r="Y20" i="57" s="1"/>
  <c r="L29" i="53"/>
  <c r="Y22" i="57" s="1"/>
  <c r="F50" i="53"/>
  <c r="L30" i="53"/>
  <c r="Y23" i="57" s="1"/>
  <c r="AI43" i="53"/>
  <c r="AO43" i="53" s="1"/>
  <c r="C50" i="53"/>
  <c r="AG43" i="53"/>
  <c r="AM43" i="53" s="1"/>
  <c r="AG45" i="53"/>
  <c r="AM45" i="53" s="1"/>
  <c r="AI45" i="53"/>
  <c r="AO45" i="53" s="1"/>
  <c r="AH45" i="53"/>
  <c r="AN45" i="53" s="1"/>
  <c r="AI44" i="53"/>
  <c r="AO44" i="53" s="1"/>
  <c r="AH44" i="53"/>
  <c r="AN44" i="53" s="1"/>
  <c r="AI46" i="53"/>
  <c r="AO46" i="53" s="1"/>
  <c r="AM44" i="53"/>
  <c r="L44" i="53"/>
  <c r="Y33" i="57" s="1"/>
  <c r="AG44" i="53"/>
  <c r="L46" i="53"/>
  <c r="AG46" i="53"/>
  <c r="AM46" i="53" s="1"/>
  <c r="AH46" i="53"/>
  <c r="AN46" i="53" s="1"/>
  <c r="D50" i="53"/>
  <c r="E50" i="53"/>
  <c r="L45" i="53"/>
  <c r="O50" i="53"/>
  <c r="AA50" i="53" s="1"/>
  <c r="AH43" i="53"/>
  <c r="AN43" i="53" s="1"/>
  <c r="P50" i="53"/>
  <c r="AB50" i="53" s="1"/>
  <c r="Q50" i="53"/>
  <c r="AC50" i="53" s="1"/>
  <c r="R50" i="53"/>
  <c r="AD50" i="53" s="1"/>
  <c r="L43" i="53"/>
  <c r="Y32" i="57" s="1"/>
  <c r="E18" i="53"/>
  <c r="C34" i="53"/>
  <c r="AI27" i="53"/>
  <c r="AO27" i="53" s="1"/>
  <c r="F34" i="53"/>
  <c r="AG29" i="53"/>
  <c r="AM29" i="53" s="1"/>
  <c r="AI29" i="53"/>
  <c r="AO29" i="53" s="1"/>
  <c r="AH29" i="53"/>
  <c r="AN29" i="53" s="1"/>
  <c r="AG30" i="53"/>
  <c r="AM30" i="53" s="1"/>
  <c r="AI30" i="53"/>
  <c r="AO30" i="53" s="1"/>
  <c r="AG27" i="53"/>
  <c r="AM27" i="53" s="1"/>
  <c r="AH28" i="53"/>
  <c r="AN28" i="53" s="1"/>
  <c r="AH30" i="53"/>
  <c r="AN30" i="53" s="1"/>
  <c r="AI28" i="53"/>
  <c r="AO28" i="53" s="1"/>
  <c r="D34" i="53"/>
  <c r="E34" i="53"/>
  <c r="O34" i="53"/>
  <c r="AA34" i="53" s="1"/>
  <c r="AH27" i="53"/>
  <c r="AN27" i="53" s="1"/>
  <c r="P34" i="53"/>
  <c r="AB33" i="53" s="1"/>
  <c r="Q34" i="53"/>
  <c r="AC28" i="53" s="1"/>
  <c r="R34" i="53"/>
  <c r="AD34" i="53" s="1"/>
  <c r="F18" i="53"/>
  <c r="AI14" i="53"/>
  <c r="AO14" i="53" s="1"/>
  <c r="D18" i="53"/>
  <c r="AG14" i="53"/>
  <c r="AM14" i="53" s="1"/>
  <c r="L14" i="53"/>
  <c r="Y11" i="57" s="1"/>
  <c r="AH14" i="53"/>
  <c r="AN14" i="53" s="1"/>
  <c r="C18" i="53"/>
  <c r="G18" i="58"/>
  <c r="AA135" i="53" l="1"/>
  <c r="AA142" i="53"/>
  <c r="AA120" i="53"/>
  <c r="AA127" i="53"/>
  <c r="AA105" i="53"/>
  <c r="AA112" i="53"/>
  <c r="AA90" i="53"/>
  <c r="AD29" i="53"/>
  <c r="AB23" i="53"/>
  <c r="AB30" i="53"/>
  <c r="AA144" i="53"/>
  <c r="AA122" i="53"/>
  <c r="AA129" i="53"/>
  <c r="AA107" i="53"/>
  <c r="AB102" i="53"/>
  <c r="AA92" i="53"/>
  <c r="AA71" i="53"/>
  <c r="AA78" i="53"/>
  <c r="AD61" i="53"/>
  <c r="AA109" i="53"/>
  <c r="AA87" i="53"/>
  <c r="AC22" i="53"/>
  <c r="AB134" i="53"/>
  <c r="AA124" i="53"/>
  <c r="AA32" i="53"/>
  <c r="AB24" i="53"/>
  <c r="AC32" i="53"/>
  <c r="AA94" i="53"/>
  <c r="AA48" i="53"/>
  <c r="AA76" i="53"/>
  <c r="AA64" i="53"/>
  <c r="AD59" i="53"/>
  <c r="AA42" i="53"/>
  <c r="AA54" i="53"/>
  <c r="AA49" i="53"/>
  <c r="AA60" i="53"/>
  <c r="AC26" i="53"/>
  <c r="AC25" i="53"/>
  <c r="AC29" i="53"/>
  <c r="AA27" i="53"/>
  <c r="AD39" i="53"/>
  <c r="AA45" i="53"/>
  <c r="AC33" i="53"/>
  <c r="AB31" i="53"/>
  <c r="AC64" i="53"/>
  <c r="AA138" i="53"/>
  <c r="AC27" i="53"/>
  <c r="AA136" i="53"/>
  <c r="AA145" i="53"/>
  <c r="AD22" i="53"/>
  <c r="AD46" i="53"/>
  <c r="AA143" i="53"/>
  <c r="AA123" i="53"/>
  <c r="AC140" i="53"/>
  <c r="AA121" i="53"/>
  <c r="AB118" i="53"/>
  <c r="AC125" i="53"/>
  <c r="AA128" i="53"/>
  <c r="AA108" i="53"/>
  <c r="AC103" i="53"/>
  <c r="AA106" i="53"/>
  <c r="AA93" i="53"/>
  <c r="AC110" i="53"/>
  <c r="AA113" i="53"/>
  <c r="AA72" i="53"/>
  <c r="AC88" i="53"/>
  <c r="AA91" i="53"/>
  <c r="AA79" i="53"/>
  <c r="AC95" i="53"/>
  <c r="AB86" i="53"/>
  <c r="AD55" i="53"/>
  <c r="AC43" i="53"/>
  <c r="AA77" i="53"/>
  <c r="AD62" i="53"/>
  <c r="AD38" i="53"/>
  <c r="AB60" i="53"/>
  <c r="AD60" i="53"/>
  <c r="AB25" i="53"/>
  <c r="AA28" i="53"/>
  <c r="AD45" i="53"/>
  <c r="AA41" i="53"/>
  <c r="AA141" i="53"/>
  <c r="AA119" i="53"/>
  <c r="AC109" i="53"/>
  <c r="AA126" i="53"/>
  <c r="AC144" i="53"/>
  <c r="AC87" i="53"/>
  <c r="AA104" i="53"/>
  <c r="AC122" i="53"/>
  <c r="AA111" i="53"/>
  <c r="AC129" i="53"/>
  <c r="AC42" i="53"/>
  <c r="AA89" i="53"/>
  <c r="AC139" i="53"/>
  <c r="AC107" i="53"/>
  <c r="AC138" i="53"/>
  <c r="AC49" i="53"/>
  <c r="AA96" i="53"/>
  <c r="AC106" i="53"/>
  <c r="AD102" i="53"/>
  <c r="AC145" i="53"/>
  <c r="AA75" i="53"/>
  <c r="AD134" i="53"/>
  <c r="AC137" i="53"/>
  <c r="AC135" i="53"/>
  <c r="AC113" i="53"/>
  <c r="AC92" i="53"/>
  <c r="AC123" i="53"/>
  <c r="AB22" i="53"/>
  <c r="AA44" i="53"/>
  <c r="AC142" i="53"/>
  <c r="AC91" i="53"/>
  <c r="AC71" i="53"/>
  <c r="AC108" i="53"/>
  <c r="AA140" i="53"/>
  <c r="AC124" i="53"/>
  <c r="AC121" i="53"/>
  <c r="AC120" i="53"/>
  <c r="AD86" i="53"/>
  <c r="AC78" i="53"/>
  <c r="AC93" i="53"/>
  <c r="AA125" i="53"/>
  <c r="AC141" i="53"/>
  <c r="AC127" i="53"/>
  <c r="AC77" i="53"/>
  <c r="AB55" i="53"/>
  <c r="AC63" i="53"/>
  <c r="AA103" i="53"/>
  <c r="AC119" i="53"/>
  <c r="AC105" i="53"/>
  <c r="AB61" i="53"/>
  <c r="AB62" i="53"/>
  <c r="AC41" i="53"/>
  <c r="AA110" i="53"/>
  <c r="AC126" i="53"/>
  <c r="AC112" i="53"/>
  <c r="AB39" i="53"/>
  <c r="AB40" i="53"/>
  <c r="AC48" i="53"/>
  <c r="AA88" i="53"/>
  <c r="AC104" i="53"/>
  <c r="AC90" i="53"/>
  <c r="AB46" i="53"/>
  <c r="AD24" i="53"/>
  <c r="AA26" i="53"/>
  <c r="AA95" i="53"/>
  <c r="AC111" i="53"/>
  <c r="AC97" i="53"/>
  <c r="AD23" i="53"/>
  <c r="AD31" i="53"/>
  <c r="AA33" i="53"/>
  <c r="AA43" i="53"/>
  <c r="AC89" i="53"/>
  <c r="AC128" i="53"/>
  <c r="AC76" i="53"/>
  <c r="AD30" i="53"/>
  <c r="AA25" i="53"/>
  <c r="AB38" i="53"/>
  <c r="AC96" i="53"/>
  <c r="AC75" i="53"/>
  <c r="AC94" i="53"/>
  <c r="AC74" i="53"/>
  <c r="AD70" i="53"/>
  <c r="K134" i="53"/>
  <c r="AC146" i="53"/>
  <c r="AC72" i="53"/>
  <c r="AA73" i="53"/>
  <c r="AC73" i="53"/>
  <c r="AA74" i="53"/>
  <c r="AC81" i="53"/>
  <c r="AB70" i="53"/>
  <c r="AB59" i="53"/>
  <c r="AB47" i="53"/>
  <c r="AD40" i="53"/>
  <c r="AC79" i="53"/>
  <c r="AA80" i="53"/>
  <c r="AC80" i="53"/>
  <c r="AA81" i="53"/>
  <c r="AB58" i="53"/>
  <c r="AD58" i="53"/>
  <c r="AC54" i="53"/>
  <c r="AA97" i="53"/>
  <c r="AB45" i="53"/>
  <c r="AB136" i="53"/>
  <c r="AD136" i="53"/>
  <c r="AB137" i="53"/>
  <c r="AD47" i="53"/>
  <c r="AB56" i="53"/>
  <c r="AD56" i="53"/>
  <c r="AB57" i="53"/>
  <c r="AD57" i="53"/>
  <c r="AB65" i="53"/>
  <c r="AD65" i="53"/>
  <c r="AB44" i="53"/>
  <c r="AB143" i="53"/>
  <c r="AD143" i="53"/>
  <c r="AB144" i="53"/>
  <c r="AB63" i="53"/>
  <c r="AD63" i="53"/>
  <c r="AB64" i="53"/>
  <c r="AD64" i="53"/>
  <c r="AB43" i="53"/>
  <c r="AD43" i="53"/>
  <c r="AD28" i="53"/>
  <c r="AD135" i="53"/>
  <c r="AB121" i="53"/>
  <c r="AD121" i="53"/>
  <c r="AB122" i="53"/>
  <c r="AD137" i="53"/>
  <c r="AB32" i="53"/>
  <c r="AB41" i="53"/>
  <c r="AD41" i="53"/>
  <c r="AB42" i="53"/>
  <c r="AD42" i="53"/>
  <c r="AC38" i="53"/>
  <c r="AA38" i="53"/>
  <c r="AD141" i="53"/>
  <c r="AD142" i="53"/>
  <c r="AB128" i="53"/>
  <c r="AD128" i="53"/>
  <c r="AB129" i="53"/>
  <c r="AD144" i="53"/>
  <c r="AB48" i="53"/>
  <c r="AD48" i="53"/>
  <c r="AB49" i="53"/>
  <c r="AD49" i="53"/>
  <c r="AD27" i="53"/>
  <c r="AB28" i="53"/>
  <c r="AD119" i="53"/>
  <c r="AD44" i="53"/>
  <c r="AD120" i="53"/>
  <c r="AB106" i="53"/>
  <c r="AD106" i="53"/>
  <c r="AB107" i="53"/>
  <c r="AD122" i="53"/>
  <c r="AD25" i="53"/>
  <c r="AB26" i="53"/>
  <c r="AD26" i="53"/>
  <c r="AB27" i="53"/>
  <c r="AA22" i="53"/>
  <c r="AB141" i="53"/>
  <c r="AD126" i="53"/>
  <c r="AB29" i="53"/>
  <c r="AD127" i="53"/>
  <c r="AB113" i="53"/>
  <c r="AD113" i="53"/>
  <c r="AD129" i="53"/>
  <c r="AB138" i="53"/>
  <c r="AD32" i="53"/>
  <c r="AD33" i="53"/>
  <c r="AB140" i="53"/>
  <c r="AD140" i="53"/>
  <c r="AB119" i="53"/>
  <c r="AD104" i="53"/>
  <c r="I134" i="53"/>
  <c r="AM134" i="53" s="1"/>
  <c r="AA146" i="53"/>
  <c r="AB135" i="53"/>
  <c r="AD105" i="53"/>
  <c r="AB91" i="53"/>
  <c r="AD91" i="53"/>
  <c r="AB92" i="53"/>
  <c r="AD107" i="53"/>
  <c r="AB145" i="53"/>
  <c r="AD138" i="53"/>
  <c r="AB139" i="53"/>
  <c r="AD139" i="53"/>
  <c r="AB125" i="53"/>
  <c r="AD125" i="53"/>
  <c r="AB126" i="53"/>
  <c r="AD111" i="53"/>
  <c r="AB142" i="53"/>
  <c r="AD112" i="53"/>
  <c r="AC86" i="53"/>
  <c r="AA86" i="53"/>
  <c r="AB71" i="53"/>
  <c r="AA102" i="53"/>
  <c r="AB123" i="53"/>
  <c r="AD145" i="53"/>
  <c r="AC134" i="53"/>
  <c r="AA134" i="53"/>
  <c r="AB103" i="53"/>
  <c r="AD103" i="53"/>
  <c r="AB104" i="53"/>
  <c r="AD89" i="53"/>
  <c r="AB120" i="53"/>
  <c r="AD90" i="53"/>
  <c r="AB77" i="53"/>
  <c r="AD77" i="53"/>
  <c r="AB78" i="53"/>
  <c r="AD92" i="53"/>
  <c r="AC118" i="53"/>
  <c r="AD123" i="53"/>
  <c r="AB124" i="53"/>
  <c r="AD124" i="53"/>
  <c r="AB110" i="53"/>
  <c r="AD110" i="53"/>
  <c r="AB111" i="53"/>
  <c r="AD96" i="53"/>
  <c r="AB127" i="53"/>
  <c r="AD97" i="53"/>
  <c r="AA61" i="53"/>
  <c r="AC61" i="53"/>
  <c r="AA55" i="53"/>
  <c r="AD71" i="53"/>
  <c r="AB108" i="53"/>
  <c r="AA118" i="53"/>
  <c r="AB109" i="53"/>
  <c r="AD109" i="53"/>
  <c r="AB88" i="53"/>
  <c r="AD88" i="53"/>
  <c r="AB89" i="53"/>
  <c r="AD75" i="53"/>
  <c r="K31" i="53"/>
  <c r="AC34" i="53"/>
  <c r="AB105" i="53"/>
  <c r="AD76" i="53"/>
  <c r="AA39" i="53"/>
  <c r="AC39" i="53"/>
  <c r="AA62" i="53"/>
  <c r="AD78" i="53"/>
  <c r="AB93" i="53"/>
  <c r="AD108" i="53"/>
  <c r="AB87" i="53"/>
  <c r="AD87" i="53"/>
  <c r="AB95" i="53"/>
  <c r="AD95" i="53"/>
  <c r="AB96" i="53"/>
  <c r="AA70" i="53"/>
  <c r="K111" i="53"/>
  <c r="AO111" i="53" s="1"/>
  <c r="AC114" i="53"/>
  <c r="J26" i="53"/>
  <c r="AB34" i="53"/>
  <c r="AB112" i="53"/>
  <c r="AC60" i="53"/>
  <c r="AA46" i="53"/>
  <c r="AC46" i="53"/>
  <c r="AA40" i="53"/>
  <c r="AC55" i="53"/>
  <c r="AB72" i="53"/>
  <c r="AD93" i="53"/>
  <c r="AB94" i="53"/>
  <c r="AD94" i="53"/>
  <c r="AB74" i="53"/>
  <c r="AD74" i="53"/>
  <c r="AB75" i="53"/>
  <c r="AC59" i="53"/>
  <c r="AB90" i="53"/>
  <c r="AC45" i="53"/>
  <c r="AC23" i="53"/>
  <c r="AA24" i="53"/>
  <c r="AA47" i="53"/>
  <c r="AC62" i="53"/>
  <c r="AB79" i="53"/>
  <c r="AD72" i="53"/>
  <c r="AB73" i="53"/>
  <c r="AD73" i="53"/>
  <c r="AB81" i="53"/>
  <c r="AD81" i="53"/>
  <c r="AC70" i="53"/>
  <c r="AD54" i="53"/>
  <c r="AB97" i="53"/>
  <c r="AA23" i="53"/>
  <c r="AC30" i="53"/>
  <c r="AA31" i="53"/>
  <c r="AC24" i="53"/>
  <c r="AC40" i="53"/>
  <c r="AA56" i="53"/>
  <c r="AD79" i="53"/>
  <c r="AB80" i="53"/>
  <c r="AD80" i="53"/>
  <c r="AA58" i="53"/>
  <c r="AC58" i="53"/>
  <c r="AA59" i="53"/>
  <c r="AC44" i="53"/>
  <c r="AD118" i="53"/>
  <c r="AB76" i="53"/>
  <c r="AA30" i="53"/>
  <c r="AC136" i="53"/>
  <c r="AA137" i="53"/>
  <c r="AC31" i="53"/>
  <c r="AC47" i="53"/>
  <c r="AA63" i="53"/>
  <c r="AC56" i="53"/>
  <c r="AA57" i="53"/>
  <c r="AC57" i="53"/>
  <c r="AA65" i="53"/>
  <c r="AC65" i="53"/>
  <c r="AB54" i="53"/>
  <c r="AA29" i="53"/>
  <c r="K143" i="53"/>
  <c r="J144" i="53"/>
  <c r="I137" i="53"/>
  <c r="AG137" i="53" s="1"/>
  <c r="AM137" i="53" s="1"/>
  <c r="I136" i="53"/>
  <c r="I143" i="53"/>
  <c r="I33" i="53"/>
  <c r="K136" i="53"/>
  <c r="AJ78" i="53"/>
  <c r="AP78" i="53" s="1"/>
  <c r="Y59" i="57"/>
  <c r="AJ46" i="53"/>
  <c r="AP46" i="53" s="1"/>
  <c r="Y35" i="57"/>
  <c r="K137" i="53"/>
  <c r="K144" i="53"/>
  <c r="K33" i="53"/>
  <c r="I144" i="53"/>
  <c r="J137" i="53"/>
  <c r="I138" i="53"/>
  <c r="J143" i="53"/>
  <c r="I145" i="53"/>
  <c r="AJ94" i="53"/>
  <c r="Y71" i="57"/>
  <c r="J33" i="53"/>
  <c r="I31" i="53"/>
  <c r="J138" i="53"/>
  <c r="I32" i="53"/>
  <c r="J145" i="53"/>
  <c r="J136" i="53"/>
  <c r="AJ141" i="53"/>
  <c r="AP141" i="53" s="1"/>
  <c r="I135" i="53"/>
  <c r="AJ109" i="53"/>
  <c r="AP109" i="53" s="1"/>
  <c r="Y82" i="57"/>
  <c r="J32" i="53"/>
  <c r="K138" i="53"/>
  <c r="AJ91" i="53"/>
  <c r="Y68" i="57"/>
  <c r="K32" i="53"/>
  <c r="J135" i="53"/>
  <c r="J134" i="53"/>
  <c r="L61" i="53"/>
  <c r="W46" i="57"/>
  <c r="AJ107" i="53"/>
  <c r="AP107" i="53" s="1"/>
  <c r="Y80" i="57"/>
  <c r="AJ93" i="53"/>
  <c r="Y70" i="57"/>
  <c r="J31" i="53"/>
  <c r="AJ142" i="53"/>
  <c r="AP142" i="53" s="1"/>
  <c r="K135" i="53"/>
  <c r="AJ62" i="53"/>
  <c r="AP62" i="53" s="1"/>
  <c r="Y47" i="57"/>
  <c r="AJ59" i="53"/>
  <c r="AP59" i="53" s="1"/>
  <c r="Y44" i="57"/>
  <c r="J39" i="53"/>
  <c r="AJ45" i="53"/>
  <c r="AP45" i="53" s="1"/>
  <c r="Y34" i="57"/>
  <c r="K145" i="53"/>
  <c r="L92" i="53"/>
  <c r="Y69" i="57" s="1"/>
  <c r="X69" i="57"/>
  <c r="I122" i="53"/>
  <c r="AJ125" i="53"/>
  <c r="Y94" i="57"/>
  <c r="AJ110" i="53"/>
  <c r="AP110" i="53" s="1"/>
  <c r="Y83" i="57"/>
  <c r="AJ140" i="53"/>
  <c r="AP140" i="53" s="1"/>
  <c r="AJ139" i="53"/>
  <c r="AP139" i="53" s="1"/>
  <c r="K119" i="53"/>
  <c r="K97" i="53"/>
  <c r="I121" i="53"/>
  <c r="K127" i="53"/>
  <c r="I128" i="53"/>
  <c r="AG128" i="53" s="1"/>
  <c r="AM128" i="53" s="1"/>
  <c r="J127" i="53"/>
  <c r="AH127" i="53" s="1"/>
  <c r="K121" i="53"/>
  <c r="K128" i="53"/>
  <c r="J128" i="53"/>
  <c r="J129" i="53"/>
  <c r="K122" i="53"/>
  <c r="K129" i="53"/>
  <c r="J118" i="53"/>
  <c r="K118" i="53"/>
  <c r="I118" i="53"/>
  <c r="I119" i="53"/>
  <c r="J121" i="53"/>
  <c r="J119" i="53"/>
  <c r="J122" i="53"/>
  <c r="I120" i="53"/>
  <c r="I127" i="53"/>
  <c r="J120" i="53"/>
  <c r="I129" i="53"/>
  <c r="K120" i="53"/>
  <c r="AP126" i="53"/>
  <c r="AJ123" i="53"/>
  <c r="AP123" i="53" s="1"/>
  <c r="AP125" i="53"/>
  <c r="AJ126" i="53"/>
  <c r="AJ124" i="53"/>
  <c r="AP124" i="53" s="1"/>
  <c r="I96" i="53"/>
  <c r="I105" i="53"/>
  <c r="I112" i="53"/>
  <c r="K105" i="53"/>
  <c r="AO105" i="53" s="1"/>
  <c r="J111" i="53"/>
  <c r="K112" i="53"/>
  <c r="K86" i="53"/>
  <c r="K106" i="53"/>
  <c r="J97" i="53"/>
  <c r="I111" i="53"/>
  <c r="AM111" i="53" s="1"/>
  <c r="K113" i="53"/>
  <c r="J88" i="53"/>
  <c r="I90" i="53"/>
  <c r="K103" i="53"/>
  <c r="J95" i="53"/>
  <c r="K88" i="53"/>
  <c r="K96" i="53"/>
  <c r="K89" i="53"/>
  <c r="J102" i="53"/>
  <c r="I102" i="53"/>
  <c r="J112" i="53"/>
  <c r="J90" i="53"/>
  <c r="J86" i="53"/>
  <c r="K87" i="53"/>
  <c r="K90" i="53"/>
  <c r="J89" i="53"/>
  <c r="I97" i="53"/>
  <c r="I95" i="53"/>
  <c r="I87" i="53"/>
  <c r="I86" i="53"/>
  <c r="I103" i="53"/>
  <c r="J96" i="53"/>
  <c r="K104" i="53"/>
  <c r="K102" i="53"/>
  <c r="I106" i="53"/>
  <c r="J106" i="53"/>
  <c r="J103" i="53"/>
  <c r="K95" i="53"/>
  <c r="J113" i="53"/>
  <c r="I89" i="53"/>
  <c r="I88" i="53"/>
  <c r="I104" i="53"/>
  <c r="AI92" i="53"/>
  <c r="AO92" i="53" s="1"/>
  <c r="J87" i="53"/>
  <c r="I113" i="53"/>
  <c r="J105" i="53"/>
  <c r="J104" i="53"/>
  <c r="AJ108" i="53"/>
  <c r="AP108" i="53" s="1"/>
  <c r="AH61" i="53"/>
  <c r="AN61" i="53" s="1"/>
  <c r="K70" i="53"/>
  <c r="I74" i="53"/>
  <c r="AP93" i="53"/>
  <c r="AP94" i="53"/>
  <c r="AP91" i="53"/>
  <c r="I81" i="53"/>
  <c r="K79" i="53"/>
  <c r="J72" i="53"/>
  <c r="I70" i="53"/>
  <c r="K73" i="53"/>
  <c r="K72" i="53"/>
  <c r="K81" i="53"/>
  <c r="K74" i="53"/>
  <c r="I80" i="53"/>
  <c r="J73" i="53"/>
  <c r="I71" i="53"/>
  <c r="K22" i="53"/>
  <c r="J70" i="53"/>
  <c r="I79" i="53"/>
  <c r="J74" i="53"/>
  <c r="I73" i="53"/>
  <c r="K71" i="53"/>
  <c r="J81" i="53"/>
  <c r="K80" i="53"/>
  <c r="J71" i="53"/>
  <c r="I72" i="53"/>
  <c r="J80" i="53"/>
  <c r="J79" i="53"/>
  <c r="J65" i="53"/>
  <c r="I55" i="53"/>
  <c r="K63" i="53"/>
  <c r="AJ76" i="53"/>
  <c r="AP76" i="53" s="1"/>
  <c r="AJ77" i="53"/>
  <c r="AP77" i="53" s="1"/>
  <c r="AJ75" i="53"/>
  <c r="AP75" i="53" s="1"/>
  <c r="I57" i="53"/>
  <c r="I64" i="53"/>
  <c r="J56" i="53"/>
  <c r="J57" i="53"/>
  <c r="J64" i="53"/>
  <c r="K55" i="53"/>
  <c r="J55" i="53"/>
  <c r="I65" i="53"/>
  <c r="J54" i="53"/>
  <c r="K54" i="53"/>
  <c r="J58" i="53"/>
  <c r="K65" i="53"/>
  <c r="K56" i="53"/>
  <c r="K64" i="53"/>
  <c r="K58" i="53"/>
  <c r="J63" i="53"/>
  <c r="K57" i="53"/>
  <c r="I58" i="53"/>
  <c r="I54" i="53"/>
  <c r="I63" i="53"/>
  <c r="I56" i="53"/>
  <c r="AJ60" i="53"/>
  <c r="AP60" i="53" s="1"/>
  <c r="J41" i="53"/>
  <c r="K39" i="53"/>
  <c r="K40" i="53"/>
  <c r="J48" i="53"/>
  <c r="K26" i="53"/>
  <c r="K41" i="53"/>
  <c r="K48" i="53"/>
  <c r="I22" i="53"/>
  <c r="J25" i="53"/>
  <c r="I41" i="53"/>
  <c r="I49" i="53"/>
  <c r="J38" i="53"/>
  <c r="J24" i="53"/>
  <c r="I40" i="53"/>
  <c r="K49" i="53"/>
  <c r="J49" i="53"/>
  <c r="J42" i="53"/>
  <c r="J23" i="53"/>
  <c r="I24" i="53"/>
  <c r="K24" i="53"/>
  <c r="I25" i="53"/>
  <c r="J47" i="53"/>
  <c r="I23" i="53"/>
  <c r="I42" i="53"/>
  <c r="I38" i="53"/>
  <c r="J22" i="53"/>
  <c r="I48" i="53"/>
  <c r="K47" i="53"/>
  <c r="K38" i="53"/>
  <c r="I47" i="53"/>
  <c r="K25" i="53"/>
  <c r="K42" i="53"/>
  <c r="I26" i="53"/>
  <c r="J40" i="53"/>
  <c r="K23" i="53"/>
  <c r="I39" i="53"/>
  <c r="AJ43" i="53"/>
  <c r="AP43" i="53" s="1"/>
  <c r="AJ44" i="53"/>
  <c r="AP44" i="53" s="1"/>
  <c r="AM28" i="53"/>
  <c r="AG28" i="53"/>
  <c r="AJ27" i="53"/>
  <c r="AP27" i="53" s="1"/>
  <c r="AJ30" i="53"/>
  <c r="AP30" i="53" s="1"/>
  <c r="AJ29" i="53"/>
  <c r="AP29" i="53" s="1"/>
  <c r="AJ14" i="53"/>
  <c r="AP14" i="53" s="1"/>
  <c r="AG134" i="53" l="1"/>
  <c r="AH144" i="53"/>
  <c r="AN144" i="53" s="1"/>
  <c r="L111" i="53"/>
  <c r="AP111" i="53" s="1"/>
  <c r="AI111" i="53"/>
  <c r="AI143" i="53"/>
  <c r="AO143" i="53" s="1"/>
  <c r="AI134" i="53"/>
  <c r="AO134" i="53" s="1"/>
  <c r="AN127" i="53"/>
  <c r="V65" i="57"/>
  <c r="W89" i="57"/>
  <c r="V77" i="57"/>
  <c r="X49" i="57"/>
  <c r="V66" i="57"/>
  <c r="X61" i="57"/>
  <c r="V18" i="57"/>
  <c r="X41" i="57"/>
  <c r="V88" i="57"/>
  <c r="W54" i="57"/>
  <c r="W48" i="57"/>
  <c r="V89" i="57"/>
  <c r="W88" i="57"/>
  <c r="W16" i="57"/>
  <c r="W65" i="57"/>
  <c r="W64" i="57"/>
  <c r="V96" i="57"/>
  <c r="X43" i="57"/>
  <c r="W90" i="57"/>
  <c r="W43" i="57"/>
  <c r="V25" i="57"/>
  <c r="X24" i="57"/>
  <c r="V86" i="57"/>
  <c r="W25" i="57"/>
  <c r="X50" i="57"/>
  <c r="W87" i="57"/>
  <c r="X15" i="57"/>
  <c r="V87" i="57"/>
  <c r="V67" i="57"/>
  <c r="W26" i="57"/>
  <c r="V26" i="57"/>
  <c r="X17" i="57"/>
  <c r="W17" i="57"/>
  <c r="X66" i="57"/>
  <c r="V16" i="57"/>
  <c r="X52" i="57"/>
  <c r="W86" i="57"/>
  <c r="X87" i="57"/>
  <c r="W40" i="57"/>
  <c r="X97" i="57"/>
  <c r="V91" i="57"/>
  <c r="W72" i="57"/>
  <c r="W76" i="57"/>
  <c r="W79" i="57"/>
  <c r="V79" i="57"/>
  <c r="X75" i="57"/>
  <c r="X40" i="57"/>
  <c r="W74" i="57"/>
  <c r="W98" i="57"/>
  <c r="V19" i="57"/>
  <c r="W24" i="57"/>
  <c r="W91" i="57"/>
  <c r="X77" i="57"/>
  <c r="W18" i="57"/>
  <c r="V15" i="57"/>
  <c r="W96" i="57"/>
  <c r="X73" i="57"/>
  <c r="X65" i="57"/>
  <c r="V54" i="57"/>
  <c r="W55" i="57"/>
  <c r="X98" i="57"/>
  <c r="X63" i="57"/>
  <c r="V63" i="57"/>
  <c r="X16" i="57"/>
  <c r="X67" i="57"/>
  <c r="V73" i="57"/>
  <c r="V97" i="57"/>
  <c r="V43" i="57"/>
  <c r="V60" i="57"/>
  <c r="W39" i="57"/>
  <c r="X64" i="57"/>
  <c r="X96" i="57"/>
  <c r="V17" i="57"/>
  <c r="X91" i="57"/>
  <c r="V28" i="57"/>
  <c r="W29" i="57"/>
  <c r="V74" i="57"/>
  <c r="W66" i="57"/>
  <c r="W63" i="57"/>
  <c r="V90" i="57"/>
  <c r="X25" i="57"/>
  <c r="W51" i="57"/>
  <c r="X39" i="57"/>
  <c r="X85" i="57"/>
  <c r="V72" i="57"/>
  <c r="X18" i="57"/>
  <c r="W60" i="57"/>
  <c r="W67" i="57"/>
  <c r="X74" i="57"/>
  <c r="AG143" i="53"/>
  <c r="AM143" i="53" s="1"/>
  <c r="X26" i="57"/>
  <c r="W19" i="57"/>
  <c r="V98" i="57"/>
  <c r="X42" i="57"/>
  <c r="V50" i="57"/>
  <c r="V64" i="57"/>
  <c r="X19" i="57"/>
  <c r="X29" i="57"/>
  <c r="V36" i="57"/>
  <c r="V37" i="57"/>
  <c r="V41" i="57"/>
  <c r="W61" i="57"/>
  <c r="W85" i="57"/>
  <c r="X88" i="57"/>
  <c r="V24" i="57"/>
  <c r="W15" i="57"/>
  <c r="V48" i="57"/>
  <c r="V53" i="57"/>
  <c r="W77" i="57"/>
  <c r="V75" i="57"/>
  <c r="L143" i="53"/>
  <c r="AJ143" i="53" s="1"/>
  <c r="AP143" i="53" s="1"/>
  <c r="X84" i="57"/>
  <c r="V31" i="57"/>
  <c r="W62" i="57"/>
  <c r="V76" i="57"/>
  <c r="X27" i="57"/>
  <c r="V27" i="57"/>
  <c r="V39" i="57"/>
  <c r="W52" i="57"/>
  <c r="W78" i="57"/>
  <c r="W75" i="57"/>
  <c r="X89" i="57"/>
  <c r="AI127" i="53"/>
  <c r="AO127" i="53"/>
  <c r="AG121" i="53"/>
  <c r="AM121" i="53" s="1"/>
  <c r="L137" i="53"/>
  <c r="AG136" i="53"/>
  <c r="AM136" i="53" s="1"/>
  <c r="AJ137" i="53"/>
  <c r="AI72" i="53"/>
  <c r="AO72" i="53" s="1"/>
  <c r="X53" i="57"/>
  <c r="AJ61" i="53"/>
  <c r="AP61" i="53" s="1"/>
  <c r="Y46" i="57"/>
  <c r="AO95" i="53"/>
  <c r="X72" i="57"/>
  <c r="AI74" i="53"/>
  <c r="AO74" i="53" s="1"/>
  <c r="X55" i="57"/>
  <c r="AI136" i="53"/>
  <c r="AO136" i="53" s="1"/>
  <c r="AG135" i="53"/>
  <c r="AM135" i="53" s="1"/>
  <c r="L135" i="53"/>
  <c r="AM49" i="53"/>
  <c r="V38" i="57"/>
  <c r="AG40" i="53"/>
  <c r="AM40" i="53" s="1"/>
  <c r="V29" i="57"/>
  <c r="AI144" i="53"/>
  <c r="AO144" i="53" s="1"/>
  <c r="AI103" i="53"/>
  <c r="AO103" i="53" s="1"/>
  <c r="X76" i="57"/>
  <c r="AI145" i="53"/>
  <c r="AO145" i="53" s="1"/>
  <c r="AH136" i="53"/>
  <c r="AN136" i="53" s="1"/>
  <c r="AH134" i="53"/>
  <c r="AN134" i="53" s="1"/>
  <c r="J146" i="53"/>
  <c r="V145" i="53" s="1"/>
  <c r="AT145" i="53" s="1"/>
  <c r="L128" i="53"/>
  <c r="W97" i="57"/>
  <c r="AH145" i="53"/>
  <c r="AN145" i="53" s="1"/>
  <c r="AI42" i="53"/>
  <c r="AO42" i="53" s="1"/>
  <c r="X31" i="57"/>
  <c r="AG81" i="53"/>
  <c r="AM81" i="53" s="1"/>
  <c r="V62" i="57"/>
  <c r="AI138" i="53"/>
  <c r="AO138" i="53" s="1"/>
  <c r="AI73" i="53"/>
  <c r="AO73" i="53" s="1"/>
  <c r="X54" i="57"/>
  <c r="AG111" i="53"/>
  <c r="V84" i="57"/>
  <c r="AH138" i="53"/>
  <c r="AN138" i="53" s="1"/>
  <c r="AG144" i="53"/>
  <c r="AM144" i="53" s="1"/>
  <c r="L144" i="53"/>
  <c r="AG80" i="53"/>
  <c r="AM80" i="53" s="1"/>
  <c r="V61" i="57"/>
  <c r="AM105" i="53"/>
  <c r="V78" i="57"/>
  <c r="AI135" i="53"/>
  <c r="AO135" i="53" s="1"/>
  <c r="AH38" i="53"/>
  <c r="W27" i="57"/>
  <c r="AN96" i="53"/>
  <c r="W73" i="57"/>
  <c r="AI113" i="53"/>
  <c r="X86" i="57"/>
  <c r="AI79" i="53"/>
  <c r="X60" i="57"/>
  <c r="AH39" i="53"/>
  <c r="AN39" i="53" s="1"/>
  <c r="W28" i="57"/>
  <c r="AG122" i="53"/>
  <c r="AM122" i="53" s="1"/>
  <c r="AI119" i="53"/>
  <c r="AO119" i="53" s="1"/>
  <c r="I146" i="53"/>
  <c r="U136" i="53" s="1"/>
  <c r="AS136" i="53" s="1"/>
  <c r="AG41" i="53"/>
  <c r="AM41" i="53" s="1"/>
  <c r="V30" i="57"/>
  <c r="AI48" i="53"/>
  <c r="AO48" i="53" s="1"/>
  <c r="X37" i="57"/>
  <c r="AH56" i="53"/>
  <c r="AN56" i="53" s="1"/>
  <c r="W41" i="57"/>
  <c r="AG64" i="53"/>
  <c r="AM64" i="53" s="1"/>
  <c r="V49" i="57"/>
  <c r="AG57" i="53"/>
  <c r="AM57" i="53" s="1"/>
  <c r="V42" i="57"/>
  <c r="L134" i="53"/>
  <c r="AI137" i="53"/>
  <c r="AO137" i="53" s="1"/>
  <c r="AI81" i="53"/>
  <c r="AO81" i="53" s="1"/>
  <c r="X62" i="57"/>
  <c r="AJ92" i="53"/>
  <c r="AP92" i="53" s="1"/>
  <c r="AM112" i="53"/>
  <c r="V85" i="57"/>
  <c r="AI121" i="53"/>
  <c r="AO121" i="53" s="1"/>
  <c r="X90" i="57"/>
  <c r="L145" i="53"/>
  <c r="AG145" i="53"/>
  <c r="AM145" i="53" s="1"/>
  <c r="AH64" i="53"/>
  <c r="AN64" i="53" s="1"/>
  <c r="W49" i="57"/>
  <c r="AH57" i="53"/>
  <c r="AN57" i="53" s="1"/>
  <c r="W42" i="57"/>
  <c r="AH72" i="53"/>
  <c r="AN72" i="53" s="1"/>
  <c r="W53" i="57"/>
  <c r="AI105" i="53"/>
  <c r="X78" i="57"/>
  <c r="L136" i="53"/>
  <c r="AG71" i="53"/>
  <c r="AM71" i="53" s="1"/>
  <c r="V52" i="57"/>
  <c r="AH48" i="53"/>
  <c r="AN48" i="53" s="1"/>
  <c r="W37" i="57"/>
  <c r="AI106" i="53"/>
  <c r="AO106" i="53" s="1"/>
  <c r="X79" i="57"/>
  <c r="AI63" i="53"/>
  <c r="AO63" i="53" s="1"/>
  <c r="X48" i="57"/>
  <c r="AG74" i="53"/>
  <c r="AM74" i="53" s="1"/>
  <c r="V55" i="57"/>
  <c r="AI70" i="53"/>
  <c r="AO70" i="53" s="1"/>
  <c r="X51" i="57"/>
  <c r="AH143" i="53"/>
  <c r="AN143" i="53" s="1"/>
  <c r="K146" i="53"/>
  <c r="W134" i="53" s="1"/>
  <c r="AU134" i="53" s="1"/>
  <c r="AI41" i="53"/>
  <c r="AO41" i="53" s="1"/>
  <c r="X30" i="57"/>
  <c r="AH111" i="53"/>
  <c r="W84" i="57"/>
  <c r="AH65" i="53"/>
  <c r="AN65" i="53" s="1"/>
  <c r="W50" i="57"/>
  <c r="AH47" i="53"/>
  <c r="AN47" i="53" s="1"/>
  <c r="W36" i="57"/>
  <c r="AH42" i="53"/>
  <c r="AN42" i="53" s="1"/>
  <c r="W31" i="57"/>
  <c r="AG138" i="53"/>
  <c r="AM138" i="53" s="1"/>
  <c r="L138" i="53"/>
  <c r="AG55" i="53"/>
  <c r="AM55" i="53" s="1"/>
  <c r="V40" i="57"/>
  <c r="AH49" i="53"/>
  <c r="AN49" i="53" s="1"/>
  <c r="W38" i="57"/>
  <c r="AH135" i="53"/>
  <c r="AN135" i="53" s="1"/>
  <c r="AG70" i="53"/>
  <c r="V51" i="57"/>
  <c r="AI39" i="53"/>
  <c r="AO39" i="53" s="1"/>
  <c r="X28" i="57"/>
  <c r="AH41" i="53"/>
  <c r="AN41" i="53" s="1"/>
  <c r="W30" i="57"/>
  <c r="AI47" i="53"/>
  <c r="AO47" i="53" s="1"/>
  <c r="X36" i="57"/>
  <c r="AI49" i="53"/>
  <c r="AO49" i="53" s="1"/>
  <c r="X38" i="57"/>
  <c r="AH137" i="53"/>
  <c r="AN137" i="53" s="1"/>
  <c r="AO113" i="53"/>
  <c r="AG105" i="53"/>
  <c r="AI128" i="53"/>
  <c r="AO128" i="53" s="1"/>
  <c r="AG112" i="53"/>
  <c r="AN111" i="53"/>
  <c r="L119" i="53"/>
  <c r="AG119" i="53"/>
  <c r="AM119" i="53" s="1"/>
  <c r="AH121" i="53"/>
  <c r="AN121" i="53" s="1"/>
  <c r="AI122" i="53"/>
  <c r="AO122" i="53" s="1"/>
  <c r="L122" i="53"/>
  <c r="AI120" i="53"/>
  <c r="AO120" i="53" s="1"/>
  <c r="AI118" i="53"/>
  <c r="AO118" i="53" s="1"/>
  <c r="K130" i="53"/>
  <c r="W121" i="53" s="1"/>
  <c r="AU121" i="53" s="1"/>
  <c r="L129" i="53"/>
  <c r="AG129" i="53"/>
  <c r="AM129" i="53" s="1"/>
  <c r="AH120" i="53"/>
  <c r="AN120" i="53" s="1"/>
  <c r="AM118" i="53"/>
  <c r="L118" i="53"/>
  <c r="AG118" i="53"/>
  <c r="I130" i="53"/>
  <c r="U119" i="53" s="1"/>
  <c r="AS119" i="53" s="1"/>
  <c r="J130" i="53"/>
  <c r="V129" i="53" s="1"/>
  <c r="AT129" i="53" s="1"/>
  <c r="AH118" i="53"/>
  <c r="AN118" i="53" s="1"/>
  <c r="AH129" i="53"/>
  <c r="AN129" i="53" s="1"/>
  <c r="AG127" i="53"/>
  <c r="AM127" i="53"/>
  <c r="L127" i="53"/>
  <c r="AI129" i="53"/>
  <c r="AO129" i="53" s="1"/>
  <c r="AH128" i="53"/>
  <c r="AN128" i="53" s="1"/>
  <c r="L120" i="53"/>
  <c r="AG120" i="53"/>
  <c r="AM120" i="53" s="1"/>
  <c r="L121" i="53"/>
  <c r="AH122" i="53"/>
  <c r="AN122" i="53" s="1"/>
  <c r="AH119" i="53"/>
  <c r="AN119" i="53" s="1"/>
  <c r="AH96" i="53"/>
  <c r="L105" i="53"/>
  <c r="AI95" i="53"/>
  <c r="AO112" i="53"/>
  <c r="AI112" i="53"/>
  <c r="AH104" i="53"/>
  <c r="AN104" i="53" s="1"/>
  <c r="AM106" i="53"/>
  <c r="AG106" i="53"/>
  <c r="L106" i="53"/>
  <c r="AN112" i="53"/>
  <c r="L112" i="53"/>
  <c r="AH112" i="53"/>
  <c r="AI104" i="53"/>
  <c r="AO104" i="53" s="1"/>
  <c r="AM102" i="53"/>
  <c r="L102" i="53"/>
  <c r="AG102" i="53"/>
  <c r="I114" i="53"/>
  <c r="U103" i="53" s="1"/>
  <c r="AS103" i="53" s="1"/>
  <c r="AN106" i="53"/>
  <c r="AH106" i="53"/>
  <c r="L103" i="53"/>
  <c r="AG103" i="53"/>
  <c r="AM103" i="53" s="1"/>
  <c r="AM113" i="53"/>
  <c r="AG113" i="53"/>
  <c r="L113" i="53"/>
  <c r="AN102" i="53"/>
  <c r="J114" i="53"/>
  <c r="V104" i="53" s="1"/>
  <c r="AT104" i="53" s="1"/>
  <c r="AH102" i="53"/>
  <c r="AN113" i="53"/>
  <c r="AH113" i="53"/>
  <c r="AG104" i="53"/>
  <c r="AM104" i="53"/>
  <c r="L104" i="53"/>
  <c r="AH103" i="53"/>
  <c r="AN103" i="53" s="1"/>
  <c r="AO102" i="53"/>
  <c r="K114" i="53"/>
  <c r="W103" i="53" s="1"/>
  <c r="AU103" i="53" s="1"/>
  <c r="AI102" i="53"/>
  <c r="L86" i="53"/>
  <c r="AH105" i="53"/>
  <c r="AN105" i="53"/>
  <c r="I82" i="53"/>
  <c r="U79" i="53" s="1"/>
  <c r="AS79" i="53" s="1"/>
  <c r="AH73" i="53"/>
  <c r="AN73" i="53" s="1"/>
  <c r="AH95" i="53"/>
  <c r="AN95" i="53"/>
  <c r="L81" i="53"/>
  <c r="AM70" i="53"/>
  <c r="AH88" i="53"/>
  <c r="AN88" i="53" s="1"/>
  <c r="AO90" i="53"/>
  <c r="AI90" i="53"/>
  <c r="AO96" i="53"/>
  <c r="AI96" i="53"/>
  <c r="AH97" i="53"/>
  <c r="AN97" i="53" s="1"/>
  <c r="AO79" i="53"/>
  <c r="AO89" i="53"/>
  <c r="AI89" i="53"/>
  <c r="AN90" i="53"/>
  <c r="AH90" i="53"/>
  <c r="AI86" i="53"/>
  <c r="AO86" i="53" s="1"/>
  <c r="K98" i="53"/>
  <c r="W97" i="53" s="1"/>
  <c r="AU97" i="53" s="1"/>
  <c r="AH89" i="53"/>
  <c r="AN89" i="53"/>
  <c r="AI88" i="53"/>
  <c r="AO88" i="53" s="1"/>
  <c r="AH87" i="53"/>
  <c r="AN87" i="53" s="1"/>
  <c r="AI87" i="53"/>
  <c r="AO87" i="53" s="1"/>
  <c r="AI97" i="53"/>
  <c r="AO97" i="53" s="1"/>
  <c r="AN86" i="53"/>
  <c r="J98" i="53"/>
  <c r="V95" i="53" s="1"/>
  <c r="AT95" i="53" s="1"/>
  <c r="AH86" i="53"/>
  <c r="L90" i="53"/>
  <c r="AM90" i="53"/>
  <c r="AG90" i="53"/>
  <c r="AG88" i="53"/>
  <c r="AM88" i="53" s="1"/>
  <c r="L88" i="53"/>
  <c r="AM95" i="53"/>
  <c r="AG95" i="53"/>
  <c r="L95" i="53"/>
  <c r="AG87" i="53"/>
  <c r="AM87" i="53" s="1"/>
  <c r="L87" i="53"/>
  <c r="AG89" i="53"/>
  <c r="AM89" i="53" s="1"/>
  <c r="L89" i="53"/>
  <c r="AG96" i="53"/>
  <c r="AM96" i="53" s="1"/>
  <c r="L96" i="53"/>
  <c r="AG97" i="53"/>
  <c r="AM97" i="53" s="1"/>
  <c r="L97" i="53"/>
  <c r="AM86" i="53"/>
  <c r="I98" i="53"/>
  <c r="U97" i="53" s="1"/>
  <c r="AS97" i="53" s="1"/>
  <c r="AG86" i="53"/>
  <c r="L71" i="53"/>
  <c r="K82" i="53"/>
  <c r="W70" i="53" s="1"/>
  <c r="AU70" i="53" s="1"/>
  <c r="AH74" i="53"/>
  <c r="AN74" i="53" s="1"/>
  <c r="AM79" i="53"/>
  <c r="AG79" i="53"/>
  <c r="L79" i="53"/>
  <c r="J82" i="53"/>
  <c r="V72" i="53" s="1"/>
  <c r="AT72" i="53" s="1"/>
  <c r="AH70" i="53"/>
  <c r="AN70" i="53" s="1"/>
  <c r="AH79" i="53"/>
  <c r="AN79" i="53"/>
  <c r="L70" i="53"/>
  <c r="AH80" i="53"/>
  <c r="AN80" i="53" s="1"/>
  <c r="AN38" i="53"/>
  <c r="L74" i="53"/>
  <c r="L80" i="53"/>
  <c r="AI71" i="53"/>
  <c r="AO71" i="53" s="1"/>
  <c r="AI80" i="53"/>
  <c r="AO80" i="53" s="1"/>
  <c r="L64" i="53"/>
  <c r="L73" i="53"/>
  <c r="AG73" i="53"/>
  <c r="AM73" i="53" s="1"/>
  <c r="L72" i="53"/>
  <c r="AG72" i="53"/>
  <c r="AM72" i="53" s="1"/>
  <c r="AH71" i="53"/>
  <c r="AN71" i="53" s="1"/>
  <c r="AH81" i="53"/>
  <c r="AN81" i="53" s="1"/>
  <c r="L23" i="53"/>
  <c r="L40" i="53"/>
  <c r="AG49" i="53"/>
  <c r="AH63" i="53"/>
  <c r="AN63" i="53" s="1"/>
  <c r="L65" i="53"/>
  <c r="AG65" i="53"/>
  <c r="AM65" i="53" s="1"/>
  <c r="L56" i="53"/>
  <c r="AG56" i="53"/>
  <c r="AM56" i="53" s="1"/>
  <c r="AI58" i="53"/>
  <c r="AO58" i="53" s="1"/>
  <c r="L63" i="53"/>
  <c r="AG63" i="53"/>
  <c r="AM63" i="53"/>
  <c r="AH58" i="53"/>
  <c r="AN58" i="53" s="1"/>
  <c r="AH55" i="53"/>
  <c r="AN55" i="53" s="1"/>
  <c r="AI55" i="53"/>
  <c r="AO55" i="53" s="1"/>
  <c r="AI57" i="53"/>
  <c r="AO57" i="53" s="1"/>
  <c r="K66" i="53"/>
  <c r="W57" i="53" s="1"/>
  <c r="AU57" i="53" s="1"/>
  <c r="AI54" i="53"/>
  <c r="AO54" i="53" s="1"/>
  <c r="AI56" i="53"/>
  <c r="AO56" i="53" s="1"/>
  <c r="J66" i="53"/>
  <c r="V65" i="53" s="1"/>
  <c r="AT65" i="53" s="1"/>
  <c r="AH54" i="53"/>
  <c r="AN54" i="53" s="1"/>
  <c r="L57" i="53"/>
  <c r="AM54" i="53"/>
  <c r="L54" i="53"/>
  <c r="I66" i="53"/>
  <c r="U58" i="53" s="1"/>
  <c r="AS58" i="53" s="1"/>
  <c r="AG54" i="53"/>
  <c r="AI64" i="53"/>
  <c r="AO64" i="53" s="1"/>
  <c r="AI65" i="53"/>
  <c r="AO65" i="53" s="1"/>
  <c r="L41" i="53"/>
  <c r="L26" i="53"/>
  <c r="AG58" i="53"/>
  <c r="AM58" i="53" s="1"/>
  <c r="L58" i="53"/>
  <c r="L55" i="53"/>
  <c r="L49" i="53"/>
  <c r="AI40" i="53"/>
  <c r="AO40" i="53" s="1"/>
  <c r="AG47" i="53"/>
  <c r="AM47" i="53" s="1"/>
  <c r="L47" i="53"/>
  <c r="AG42" i="53"/>
  <c r="L42" i="53"/>
  <c r="AM42" i="53"/>
  <c r="AI38" i="53"/>
  <c r="AO38" i="53" s="1"/>
  <c r="K50" i="53"/>
  <c r="W42" i="53" s="1"/>
  <c r="AU42" i="53" s="1"/>
  <c r="L25" i="53"/>
  <c r="L24" i="53"/>
  <c r="J50" i="53"/>
  <c r="V40" i="53" s="1"/>
  <c r="AT40" i="53" s="1"/>
  <c r="L48" i="53"/>
  <c r="AM48" i="53"/>
  <c r="AG48" i="53"/>
  <c r="AM38" i="53"/>
  <c r="I50" i="53"/>
  <c r="U40" i="53" s="1"/>
  <c r="AS40" i="53" s="1"/>
  <c r="L38" i="53"/>
  <c r="AG38" i="53"/>
  <c r="L22" i="53"/>
  <c r="L39" i="53"/>
  <c r="AG39" i="53"/>
  <c r="AM39" i="53" s="1"/>
  <c r="AH40" i="53"/>
  <c r="AN40" i="53" s="1"/>
  <c r="AJ28" i="53"/>
  <c r="AP28" i="53" s="1"/>
  <c r="G22" i="58"/>
  <c r="G21" i="58"/>
  <c r="G20" i="58"/>
  <c r="G19" i="58"/>
  <c r="F22" i="58"/>
  <c r="E22" i="58"/>
  <c r="D22" i="58"/>
  <c r="F21" i="58"/>
  <c r="E21" i="58"/>
  <c r="D21" i="58"/>
  <c r="F20" i="58"/>
  <c r="E20" i="58"/>
  <c r="D20" i="58"/>
  <c r="F19" i="58"/>
  <c r="E19" i="58"/>
  <c r="D19" i="58"/>
  <c r="F18" i="58"/>
  <c r="E18" i="58"/>
  <c r="D18" i="58"/>
  <c r="Y84" i="57" l="1"/>
  <c r="AJ111" i="53"/>
  <c r="AP137" i="53"/>
  <c r="W128" i="53"/>
  <c r="AU128" i="53" s="1"/>
  <c r="U135" i="53"/>
  <c r="AS135" i="53" s="1"/>
  <c r="U143" i="53"/>
  <c r="AS143" i="53" s="1"/>
  <c r="W73" i="53"/>
  <c r="AU73" i="53" s="1"/>
  <c r="W79" i="53"/>
  <c r="AU79" i="53" s="1"/>
  <c r="U144" i="53"/>
  <c r="AS144" i="53" s="1"/>
  <c r="W113" i="53"/>
  <c r="AU113" i="53" s="1"/>
  <c r="V112" i="53"/>
  <c r="AT112" i="53" s="1"/>
  <c r="U105" i="53"/>
  <c r="AS105" i="53" s="1"/>
  <c r="W122" i="53"/>
  <c r="AU122" i="53" s="1"/>
  <c r="W104" i="53"/>
  <c r="AU104" i="53" s="1"/>
  <c r="V111" i="53"/>
  <c r="AT111" i="53" s="1"/>
  <c r="U65" i="53"/>
  <c r="AS65" i="53" s="1"/>
  <c r="V137" i="53"/>
  <c r="AT137" i="53" s="1"/>
  <c r="U137" i="53"/>
  <c r="AS137" i="53" s="1"/>
  <c r="U134" i="53"/>
  <c r="AS134" i="53" s="1"/>
  <c r="V138" i="53"/>
  <c r="AT138" i="53" s="1"/>
  <c r="W127" i="53"/>
  <c r="AU127" i="53" s="1"/>
  <c r="U145" i="53"/>
  <c r="AS145" i="53" s="1"/>
  <c r="V57" i="53"/>
  <c r="AT57" i="53" s="1"/>
  <c r="U129" i="53"/>
  <c r="AS129" i="53" s="1"/>
  <c r="W87" i="53"/>
  <c r="AU87" i="53" s="1"/>
  <c r="U138" i="53"/>
  <c r="AS138" i="53" s="1"/>
  <c r="U120" i="53"/>
  <c r="AS120" i="53" s="1"/>
  <c r="W47" i="53"/>
  <c r="AU47" i="53" s="1"/>
  <c r="V73" i="53"/>
  <c r="AT73" i="53" s="1"/>
  <c r="W106" i="53"/>
  <c r="AU106" i="53" s="1"/>
  <c r="U128" i="53"/>
  <c r="AS128" i="53" s="1"/>
  <c r="W119" i="53"/>
  <c r="AU119" i="53" s="1"/>
  <c r="W54" i="53"/>
  <c r="AU54" i="53" s="1"/>
  <c r="U96" i="53"/>
  <c r="AS96" i="53" s="1"/>
  <c r="W95" i="53"/>
  <c r="AU95" i="53" s="1"/>
  <c r="W90" i="53"/>
  <c r="AU90" i="53" s="1"/>
  <c r="V70" i="53"/>
  <c r="AT70" i="53" s="1"/>
  <c r="V106" i="53"/>
  <c r="AT106" i="53" s="1"/>
  <c r="U81" i="53"/>
  <c r="AS81" i="53" s="1"/>
  <c r="V103" i="53"/>
  <c r="AT103" i="53" s="1"/>
  <c r="U86" i="53"/>
  <c r="AS86" i="53" s="1"/>
  <c r="V42" i="53"/>
  <c r="AT42" i="53" s="1"/>
  <c r="U54" i="53"/>
  <c r="AS54" i="53" s="1"/>
  <c r="U87" i="53"/>
  <c r="AS87" i="53" s="1"/>
  <c r="U122" i="53"/>
  <c r="AS122" i="53" s="1"/>
  <c r="W38" i="53"/>
  <c r="AU38" i="53" s="1"/>
  <c r="V128" i="53"/>
  <c r="AT128" i="53" s="1"/>
  <c r="W65" i="53"/>
  <c r="AU65" i="53" s="1"/>
  <c r="Y96" i="57"/>
  <c r="V63" i="53"/>
  <c r="AT63" i="53" s="1"/>
  <c r="V64" i="53"/>
  <c r="AT64" i="53" s="1"/>
  <c r="V38" i="53"/>
  <c r="AT38" i="53" s="1"/>
  <c r="U113" i="53"/>
  <c r="AS113" i="53" s="1"/>
  <c r="Y72" i="57"/>
  <c r="W59" i="53"/>
  <c r="AU59" i="53" s="1"/>
  <c r="W66" i="53"/>
  <c r="W62" i="53"/>
  <c r="AU62" i="53" s="1"/>
  <c r="W60" i="53"/>
  <c r="AU60" i="53" s="1"/>
  <c r="W61" i="53"/>
  <c r="AU61" i="53" s="1"/>
  <c r="Y55" i="57"/>
  <c r="U49" i="53"/>
  <c r="AS49" i="53" s="1"/>
  <c r="W136" i="53"/>
  <c r="AU136" i="53" s="1"/>
  <c r="Y51" i="57"/>
  <c r="U112" i="53"/>
  <c r="AS112" i="53" s="1"/>
  <c r="W145" i="53"/>
  <c r="AU145" i="53" s="1"/>
  <c r="Y54" i="57"/>
  <c r="Y17" i="57"/>
  <c r="V142" i="53"/>
  <c r="AT142" i="53" s="1"/>
  <c r="V139" i="53"/>
  <c r="AT139" i="53" s="1"/>
  <c r="V146" i="53"/>
  <c r="V140" i="53"/>
  <c r="AT140" i="53" s="1"/>
  <c r="V141" i="53"/>
  <c r="AT141" i="53" s="1"/>
  <c r="W135" i="53"/>
  <c r="AU135" i="53" s="1"/>
  <c r="W144" i="53"/>
  <c r="AU144" i="53" s="1"/>
  <c r="V122" i="53"/>
  <c r="AT122" i="53" s="1"/>
  <c r="W56" i="53"/>
  <c r="AU56" i="53" s="1"/>
  <c r="W63" i="53"/>
  <c r="AU63" i="53" s="1"/>
  <c r="U74" i="53"/>
  <c r="AS74" i="53" s="1"/>
  <c r="Y64" i="57"/>
  <c r="U107" i="53"/>
  <c r="AS107" i="53" s="1"/>
  <c r="U114" i="53"/>
  <c r="U108" i="53"/>
  <c r="AS108" i="53" s="1"/>
  <c r="U109" i="53"/>
  <c r="AS109" i="53" s="1"/>
  <c r="U110" i="53"/>
  <c r="AS110" i="53" s="1"/>
  <c r="V93" i="53"/>
  <c r="AT93" i="53" s="1"/>
  <c r="V91" i="53"/>
  <c r="AT91" i="53" s="1"/>
  <c r="V98" i="53"/>
  <c r="V94" i="53"/>
  <c r="AT94" i="53" s="1"/>
  <c r="V92" i="53"/>
  <c r="AT92" i="53" s="1"/>
  <c r="W39" i="53"/>
  <c r="AU39" i="53" s="1"/>
  <c r="V136" i="53"/>
  <c r="AT136" i="53" s="1"/>
  <c r="Y18" i="57"/>
  <c r="U123" i="53"/>
  <c r="AS123" i="53" s="1"/>
  <c r="U130" i="53"/>
  <c r="U124" i="53"/>
  <c r="AS124" i="53" s="1"/>
  <c r="U125" i="53"/>
  <c r="AS125" i="53" s="1"/>
  <c r="U126" i="53"/>
  <c r="AS126" i="53" s="1"/>
  <c r="W72" i="53"/>
  <c r="AU72" i="53" s="1"/>
  <c r="U121" i="53"/>
  <c r="AS121" i="53" s="1"/>
  <c r="W41" i="53"/>
  <c r="AU41" i="53" s="1"/>
  <c r="W86" i="53"/>
  <c r="AU86" i="53" s="1"/>
  <c r="W105" i="53"/>
  <c r="AU105" i="53" s="1"/>
  <c r="V49" i="53"/>
  <c r="AT49" i="53" s="1"/>
  <c r="Y97" i="57"/>
  <c r="Y60" i="57"/>
  <c r="V39" i="53"/>
  <c r="AT39" i="53" s="1"/>
  <c r="W48" i="53"/>
  <c r="AU48" i="53" s="1"/>
  <c r="U111" i="53"/>
  <c r="AS111" i="53" s="1"/>
  <c r="V58" i="53"/>
  <c r="AT58" i="53" s="1"/>
  <c r="W80" i="53"/>
  <c r="AU80" i="53" s="1"/>
  <c r="W142" i="53"/>
  <c r="AU142" i="53" s="1"/>
  <c r="W139" i="53"/>
  <c r="AU139" i="53" s="1"/>
  <c r="W146" i="53"/>
  <c r="W140" i="53"/>
  <c r="AU140" i="53" s="1"/>
  <c r="W141" i="53"/>
  <c r="AU141" i="53" s="1"/>
  <c r="V81" i="53"/>
  <c r="AT81" i="53" s="1"/>
  <c r="V80" i="53"/>
  <c r="AT80" i="53" s="1"/>
  <c r="V86" i="53"/>
  <c r="AT86" i="53" s="1"/>
  <c r="W129" i="53"/>
  <c r="AU129" i="53" s="1"/>
  <c r="V55" i="53"/>
  <c r="AT55" i="53" s="1"/>
  <c r="U70" i="53"/>
  <c r="AS70" i="53" s="1"/>
  <c r="V121" i="53"/>
  <c r="AT121" i="53" s="1"/>
  <c r="U89" i="53"/>
  <c r="AS89" i="53" s="1"/>
  <c r="Y61" i="57"/>
  <c r="V77" i="53"/>
  <c r="AT77" i="53" s="1"/>
  <c r="V78" i="53"/>
  <c r="AT78" i="53" s="1"/>
  <c r="V75" i="53"/>
  <c r="AT75" i="53" s="1"/>
  <c r="V82" i="53"/>
  <c r="V76" i="53"/>
  <c r="AT76" i="53" s="1"/>
  <c r="Y63" i="57"/>
  <c r="W123" i="53"/>
  <c r="AU123" i="53" s="1"/>
  <c r="W130" i="53"/>
  <c r="W126" i="53"/>
  <c r="AU126" i="53" s="1"/>
  <c r="W124" i="53"/>
  <c r="AU124" i="53" s="1"/>
  <c r="W125" i="53"/>
  <c r="AU125" i="53" s="1"/>
  <c r="U42" i="53"/>
  <c r="AS42" i="53" s="1"/>
  <c r="U56" i="53"/>
  <c r="AS56" i="53" s="1"/>
  <c r="V90" i="53"/>
  <c r="AT90" i="53" s="1"/>
  <c r="U41" i="53"/>
  <c r="AS41" i="53" s="1"/>
  <c r="V74" i="53"/>
  <c r="AT74" i="53" s="1"/>
  <c r="W118" i="53"/>
  <c r="AU118" i="53" s="1"/>
  <c r="U64" i="53"/>
  <c r="AS64" i="53" s="1"/>
  <c r="Y42" i="57"/>
  <c r="AI82" i="53"/>
  <c r="AO82" i="53" s="1"/>
  <c r="W77" i="53"/>
  <c r="AU77" i="53" s="1"/>
  <c r="W75" i="53"/>
  <c r="AU75" i="53" s="1"/>
  <c r="W82" i="53"/>
  <c r="W76" i="53"/>
  <c r="AU76" i="53" s="1"/>
  <c r="W78" i="53"/>
  <c r="AU78" i="53" s="1"/>
  <c r="V96" i="53"/>
  <c r="AT96" i="53" s="1"/>
  <c r="W81" i="53"/>
  <c r="AU81" i="53" s="1"/>
  <c r="W58" i="53"/>
  <c r="AU58" i="53" s="1"/>
  <c r="W64" i="53"/>
  <c r="AU64" i="53" s="1"/>
  <c r="W111" i="53"/>
  <c r="AU111" i="53" s="1"/>
  <c r="U48" i="53"/>
  <c r="AS48" i="53" s="1"/>
  <c r="V79" i="53"/>
  <c r="AT79" i="53" s="1"/>
  <c r="V89" i="53"/>
  <c r="AT89" i="53" s="1"/>
  <c r="W74" i="53"/>
  <c r="AU74" i="53" s="1"/>
  <c r="U73" i="53"/>
  <c r="AS73" i="53" s="1"/>
  <c r="U90" i="53"/>
  <c r="AS90" i="53" s="1"/>
  <c r="U44" i="53"/>
  <c r="AS44" i="53" s="1"/>
  <c r="U43" i="53"/>
  <c r="AS43" i="53" s="1"/>
  <c r="U45" i="53"/>
  <c r="AS45" i="53" s="1"/>
  <c r="U46" i="53"/>
  <c r="AS46" i="53" s="1"/>
  <c r="U50" i="53"/>
  <c r="V59" i="53"/>
  <c r="AT59" i="53" s="1"/>
  <c r="V66" i="53"/>
  <c r="V60" i="53"/>
  <c r="AT60" i="53" s="1"/>
  <c r="V61" i="53"/>
  <c r="AT61" i="53" s="1"/>
  <c r="V62" i="53"/>
  <c r="AT62" i="53" s="1"/>
  <c r="W93" i="53"/>
  <c r="AU93" i="53" s="1"/>
  <c r="W94" i="53"/>
  <c r="AU94" i="53" s="1"/>
  <c r="W91" i="53"/>
  <c r="AU91" i="53" s="1"/>
  <c r="W98" i="53"/>
  <c r="W92" i="53"/>
  <c r="AU92" i="53" s="1"/>
  <c r="Y91" i="57"/>
  <c r="W137" i="53"/>
  <c r="AU137" i="53" s="1"/>
  <c r="U80" i="53"/>
  <c r="AS80" i="53" s="1"/>
  <c r="U127" i="53"/>
  <c r="AS127" i="53" s="1"/>
  <c r="U104" i="53"/>
  <c r="AS104" i="53" s="1"/>
  <c r="V123" i="53"/>
  <c r="AT123" i="53" s="1"/>
  <c r="V130" i="53"/>
  <c r="V124" i="53"/>
  <c r="AT124" i="53" s="1"/>
  <c r="V125" i="53"/>
  <c r="AT125" i="53" s="1"/>
  <c r="V126" i="53"/>
  <c r="AT126" i="53" s="1"/>
  <c r="V134" i="53"/>
  <c r="AT134" i="53" s="1"/>
  <c r="V41" i="53"/>
  <c r="AT41" i="53" s="1"/>
  <c r="U55" i="53"/>
  <c r="AS55" i="53" s="1"/>
  <c r="V54" i="53"/>
  <c r="AT54" i="53" s="1"/>
  <c r="W88" i="53"/>
  <c r="AU88" i="53" s="1"/>
  <c r="V97" i="53"/>
  <c r="AT97" i="53" s="1"/>
  <c r="V113" i="53"/>
  <c r="AT113" i="53" s="1"/>
  <c r="U118" i="53"/>
  <c r="AS118" i="53" s="1"/>
  <c r="U38" i="53"/>
  <c r="AS38" i="53" s="1"/>
  <c r="Y31" i="57"/>
  <c r="Y77" i="57"/>
  <c r="W120" i="53"/>
  <c r="AU120" i="53" s="1"/>
  <c r="U102" i="53"/>
  <c r="AS102" i="53" s="1"/>
  <c r="U47" i="53"/>
  <c r="AS47" i="53" s="1"/>
  <c r="V87" i="53"/>
  <c r="AT87" i="53" s="1"/>
  <c r="V120" i="53"/>
  <c r="AT120" i="53" s="1"/>
  <c r="Y65" i="57"/>
  <c r="Y48" i="57"/>
  <c r="Y16" i="57"/>
  <c r="Y74" i="57"/>
  <c r="W96" i="53"/>
  <c r="AU96" i="53" s="1"/>
  <c r="W55" i="53"/>
  <c r="AU55" i="53" s="1"/>
  <c r="W71" i="53"/>
  <c r="AU71" i="53" s="1"/>
  <c r="AH50" i="53"/>
  <c r="AN50" i="53" s="1"/>
  <c r="V44" i="53"/>
  <c r="AT44" i="53" s="1"/>
  <c r="V50" i="53"/>
  <c r="V45" i="53"/>
  <c r="AT45" i="53" s="1"/>
  <c r="V43" i="53"/>
  <c r="AT43" i="53" s="1"/>
  <c r="V46" i="53"/>
  <c r="AT46" i="53" s="1"/>
  <c r="Y98" i="57"/>
  <c r="Y43" i="57"/>
  <c r="U93" i="53"/>
  <c r="AS93" i="53" s="1"/>
  <c r="U98" i="53"/>
  <c r="U94" i="53"/>
  <c r="AS94" i="53" s="1"/>
  <c r="U91" i="53"/>
  <c r="AS91" i="53" s="1"/>
  <c r="U92" i="53"/>
  <c r="AS92" i="53" s="1"/>
  <c r="Y88" i="57"/>
  <c r="V102" i="53"/>
  <c r="AT102" i="53" s="1"/>
  <c r="W40" i="53"/>
  <c r="AU40" i="53" s="1"/>
  <c r="V88" i="53"/>
  <c r="AT88" i="53" s="1"/>
  <c r="U88" i="53"/>
  <c r="AS88" i="53" s="1"/>
  <c r="Y27" i="57"/>
  <c r="Y75" i="57"/>
  <c r="AI50" i="53"/>
  <c r="AO50" i="53" s="1"/>
  <c r="W43" i="53"/>
  <c r="AU43" i="53" s="1"/>
  <c r="W44" i="53"/>
  <c r="AU44" i="53" s="1"/>
  <c r="W45" i="53"/>
  <c r="AU45" i="53" s="1"/>
  <c r="W46" i="53"/>
  <c r="AU46" i="53" s="1"/>
  <c r="W50" i="53"/>
  <c r="Y67" i="57"/>
  <c r="Y87" i="57"/>
  <c r="W107" i="53"/>
  <c r="AU107" i="53" s="1"/>
  <c r="W114" i="53"/>
  <c r="W108" i="53"/>
  <c r="AU108" i="53" s="1"/>
  <c r="W109" i="53"/>
  <c r="AU109" i="53" s="1"/>
  <c r="W110" i="53"/>
  <c r="AU110" i="53" s="1"/>
  <c r="Y41" i="57"/>
  <c r="Y40" i="57"/>
  <c r="Y73" i="57"/>
  <c r="V107" i="53"/>
  <c r="AT107" i="53" s="1"/>
  <c r="V114" i="53"/>
  <c r="V108" i="53"/>
  <c r="AT108" i="53" s="1"/>
  <c r="V109" i="53"/>
  <c r="AT109" i="53" s="1"/>
  <c r="V110" i="53"/>
  <c r="AT110" i="53" s="1"/>
  <c r="X135" i="53"/>
  <c r="AV135" i="53" s="1"/>
  <c r="U95" i="53"/>
  <c r="AS95" i="53" s="1"/>
  <c r="U57" i="53"/>
  <c r="AS57" i="53" s="1"/>
  <c r="V144" i="53"/>
  <c r="AT144" i="53" s="1"/>
  <c r="W102" i="53"/>
  <c r="AU102" i="53" s="1"/>
  <c r="V118" i="53"/>
  <c r="AT118" i="53" s="1"/>
  <c r="Y76" i="57"/>
  <c r="M75" i="53"/>
  <c r="U77" i="53"/>
  <c r="AS77" i="53" s="1"/>
  <c r="U75" i="53"/>
  <c r="AS75" i="53" s="1"/>
  <c r="U82" i="53"/>
  <c r="U78" i="53"/>
  <c r="AS78" i="53" s="1"/>
  <c r="U76" i="53"/>
  <c r="AS76" i="53" s="1"/>
  <c r="Y90" i="57"/>
  <c r="U142" i="53"/>
  <c r="AS142" i="53" s="1"/>
  <c r="U139" i="53"/>
  <c r="AS139" i="53" s="1"/>
  <c r="U146" i="53"/>
  <c r="U140" i="53"/>
  <c r="AS140" i="53" s="1"/>
  <c r="U141" i="53"/>
  <c r="AS141" i="53" s="1"/>
  <c r="V105" i="53"/>
  <c r="AT105" i="53" s="1"/>
  <c r="U72" i="53"/>
  <c r="AS72" i="53" s="1"/>
  <c r="V48" i="53"/>
  <c r="AT48" i="53" s="1"/>
  <c r="U39" i="53"/>
  <c r="AS39" i="53" s="1"/>
  <c r="V143" i="53"/>
  <c r="AT143" i="53" s="1"/>
  <c r="V47" i="53"/>
  <c r="AT47" i="53" s="1"/>
  <c r="Y85" i="57"/>
  <c r="Y50" i="57"/>
  <c r="Y15" i="57"/>
  <c r="U59" i="53"/>
  <c r="AS59" i="53" s="1"/>
  <c r="U66" i="53"/>
  <c r="U60" i="53"/>
  <c r="AS60" i="53" s="1"/>
  <c r="U61" i="53"/>
  <c r="AS61" i="53" s="1"/>
  <c r="U62" i="53"/>
  <c r="AS62" i="53" s="1"/>
  <c r="Y53" i="57"/>
  <c r="Y66" i="57"/>
  <c r="Y86" i="57"/>
  <c r="W112" i="53"/>
  <c r="AU112" i="53" s="1"/>
  <c r="V127" i="53"/>
  <c r="AT127" i="53" s="1"/>
  <c r="U106" i="53"/>
  <c r="AS106" i="53" s="1"/>
  <c r="W89" i="53"/>
  <c r="AU89" i="53" s="1"/>
  <c r="W49" i="53"/>
  <c r="AU49" i="53" s="1"/>
  <c r="V135" i="53"/>
  <c r="AT135" i="53" s="1"/>
  <c r="Y79" i="57"/>
  <c r="Y19" i="57"/>
  <c r="Y39" i="57"/>
  <c r="Y89" i="57"/>
  <c r="V71" i="53"/>
  <c r="AT71" i="53" s="1"/>
  <c r="U63" i="53"/>
  <c r="AS63" i="53" s="1"/>
  <c r="V56" i="53"/>
  <c r="AT56" i="53" s="1"/>
  <c r="W143" i="53"/>
  <c r="AU143" i="53" s="1"/>
  <c r="U71" i="53"/>
  <c r="AS71" i="53" s="1"/>
  <c r="V119" i="53"/>
  <c r="AT119" i="53" s="1"/>
  <c r="W138" i="53"/>
  <c r="AU138" i="53" s="1"/>
  <c r="M139" i="53"/>
  <c r="AG146" i="53"/>
  <c r="AM146" i="53" s="1"/>
  <c r="AJ145" i="53"/>
  <c r="AP145" i="53" s="1"/>
  <c r="AI146" i="53"/>
  <c r="AO146" i="53" s="1"/>
  <c r="AJ49" i="53"/>
  <c r="AP49" i="53" s="1"/>
  <c r="Y38" i="57"/>
  <c r="AJ48" i="53"/>
  <c r="AP48" i="53" s="1"/>
  <c r="Y37" i="57"/>
  <c r="AJ135" i="53"/>
  <c r="AP135" i="53" s="1"/>
  <c r="AJ134" i="53"/>
  <c r="AP134" i="53"/>
  <c r="L146" i="53"/>
  <c r="X138" i="53" s="1"/>
  <c r="AV138" i="53" s="1"/>
  <c r="AH146" i="53"/>
  <c r="AN146" i="53" s="1"/>
  <c r="AJ41" i="53"/>
  <c r="AP41" i="53" s="1"/>
  <c r="Y30" i="57"/>
  <c r="AJ47" i="53"/>
  <c r="AP47" i="53" s="1"/>
  <c r="Y36" i="57"/>
  <c r="AJ128" i="53"/>
  <c r="AP128" i="53" s="1"/>
  <c r="AJ81" i="53"/>
  <c r="AP81" i="53" s="1"/>
  <c r="Y62" i="57"/>
  <c r="AJ105" i="53"/>
  <c r="Y78" i="57"/>
  <c r="AJ138" i="53"/>
  <c r="AP138" i="53" s="1"/>
  <c r="AJ144" i="53"/>
  <c r="AP144" i="53" s="1"/>
  <c r="AJ39" i="53"/>
  <c r="AP39" i="53" s="1"/>
  <c r="Y28" i="57"/>
  <c r="AJ64" i="53"/>
  <c r="AP64" i="53" s="1"/>
  <c r="Y49" i="57"/>
  <c r="AJ136" i="53"/>
  <c r="AP136" i="53" s="1"/>
  <c r="AJ71" i="53"/>
  <c r="AP71" i="53" s="1"/>
  <c r="Y52" i="57"/>
  <c r="AJ40" i="53"/>
  <c r="AP40" i="53" s="1"/>
  <c r="Y29" i="57"/>
  <c r="M123" i="53"/>
  <c r="AG130" i="53"/>
  <c r="AM130" i="53" s="1"/>
  <c r="AH130" i="53"/>
  <c r="AN130" i="53" s="1"/>
  <c r="AI130" i="53"/>
  <c r="AO130" i="53" s="1"/>
  <c r="AJ127" i="53"/>
  <c r="AP127" i="53"/>
  <c r="AJ120" i="53"/>
  <c r="AP120" i="53" s="1"/>
  <c r="AJ118" i="53"/>
  <c r="AP118" i="53" s="1"/>
  <c r="L130" i="53"/>
  <c r="X127" i="53" s="1"/>
  <c r="AV127" i="53" s="1"/>
  <c r="AP105" i="53"/>
  <c r="AJ119" i="53"/>
  <c r="AP119" i="53" s="1"/>
  <c r="AJ121" i="53"/>
  <c r="AP121" i="53" s="1"/>
  <c r="AJ129" i="53"/>
  <c r="AP129" i="53" s="1"/>
  <c r="AJ122" i="53"/>
  <c r="AP122" i="53" s="1"/>
  <c r="AJ102" i="53"/>
  <c r="L114" i="53"/>
  <c r="X104" i="53" s="1"/>
  <c r="AV104" i="53" s="1"/>
  <c r="AP102" i="53"/>
  <c r="M107" i="53"/>
  <c r="AG114" i="53"/>
  <c r="AM114" i="53" s="1"/>
  <c r="AJ103" i="53"/>
  <c r="AP103" i="53" s="1"/>
  <c r="AI114" i="53"/>
  <c r="AO114" i="53" s="1"/>
  <c r="AJ112" i="53"/>
  <c r="AP112" i="53"/>
  <c r="AH114" i="53"/>
  <c r="AN114" i="53" s="1"/>
  <c r="AJ104" i="53"/>
  <c r="AP104" i="53" s="1"/>
  <c r="AP113" i="53"/>
  <c r="AJ113" i="53"/>
  <c r="AJ106" i="53"/>
  <c r="AP106" i="53" s="1"/>
  <c r="AG82" i="53"/>
  <c r="AM82" i="53" s="1"/>
  <c r="AI98" i="53"/>
  <c r="AO98" i="53" s="1"/>
  <c r="AH98" i="53"/>
  <c r="AN98" i="53" s="1"/>
  <c r="AG98" i="53"/>
  <c r="AM98" i="53" s="1"/>
  <c r="M91" i="53"/>
  <c r="AJ89" i="53"/>
  <c r="AP89" i="53"/>
  <c r="AJ86" i="53"/>
  <c r="AP86" i="53"/>
  <c r="L98" i="53"/>
  <c r="X90" i="53" s="1"/>
  <c r="AV90" i="53" s="1"/>
  <c r="AJ97" i="53"/>
  <c r="AP97" i="53" s="1"/>
  <c r="AJ87" i="53"/>
  <c r="AP87" i="53" s="1"/>
  <c r="AJ88" i="53"/>
  <c r="AP88" i="53" s="1"/>
  <c r="AJ96" i="53"/>
  <c r="AP96" i="53"/>
  <c r="AJ95" i="53"/>
  <c r="AP95" i="53"/>
  <c r="AJ90" i="53"/>
  <c r="AP90" i="53"/>
  <c r="AJ70" i="53"/>
  <c r="AP70" i="53" s="1"/>
  <c r="L82" i="53"/>
  <c r="X72" i="53" s="1"/>
  <c r="AV72" i="53" s="1"/>
  <c r="AJ80" i="53"/>
  <c r="AP80" i="53" s="1"/>
  <c r="AJ79" i="53"/>
  <c r="AP79" i="53"/>
  <c r="AJ73" i="53"/>
  <c r="AP73" i="53" s="1"/>
  <c r="AH82" i="53"/>
  <c r="AN82" i="53" s="1"/>
  <c r="AJ72" i="53"/>
  <c r="AP72" i="53" s="1"/>
  <c r="AJ74" i="53"/>
  <c r="AP74" i="53" s="1"/>
  <c r="AI66" i="53"/>
  <c r="AO66" i="53" s="1"/>
  <c r="AJ56" i="53"/>
  <c r="AP56" i="53" s="1"/>
  <c r="M59" i="53"/>
  <c r="AG66" i="53"/>
  <c r="AM66" i="53" s="1"/>
  <c r="AJ54" i="53"/>
  <c r="AP54" i="53" s="1"/>
  <c r="L66" i="53"/>
  <c r="X55" i="53" s="1"/>
  <c r="AV55" i="53" s="1"/>
  <c r="AJ55" i="53"/>
  <c r="AP55" i="53" s="1"/>
  <c r="AJ58" i="53"/>
  <c r="AP58" i="53" s="1"/>
  <c r="AH66" i="53"/>
  <c r="AN66" i="53" s="1"/>
  <c r="AJ63" i="53"/>
  <c r="AP63" i="53" s="1"/>
  <c r="AJ57" i="53"/>
  <c r="AP57" i="53" s="1"/>
  <c r="AJ65" i="53"/>
  <c r="AP65" i="53" s="1"/>
  <c r="L50" i="53"/>
  <c r="X42" i="53" s="1"/>
  <c r="AV42" i="53" s="1"/>
  <c r="AJ38" i="53"/>
  <c r="AP38" i="53" s="1"/>
  <c r="M43" i="53"/>
  <c r="AG50" i="53"/>
  <c r="AM50" i="53" s="1"/>
  <c r="AJ42" i="53"/>
  <c r="AP42" i="53" s="1"/>
  <c r="P23" i="58"/>
  <c r="P33" i="58" s="1"/>
  <c r="O23" i="58"/>
  <c r="O33" i="58" s="1"/>
  <c r="N23" i="58"/>
  <c r="N28" i="58" s="1"/>
  <c r="M23" i="58"/>
  <c r="M28" i="58" s="1"/>
  <c r="Q22" i="58"/>
  <c r="Q21" i="58"/>
  <c r="Q20" i="58"/>
  <c r="Q19" i="58"/>
  <c r="Q18" i="58"/>
  <c r="G23" i="58"/>
  <c r="G28" i="58" s="1"/>
  <c r="H19" i="58"/>
  <c r="H21" i="58"/>
  <c r="H22" i="58"/>
  <c r="H20" i="58"/>
  <c r="E23" i="58"/>
  <c r="E33" i="58" s="1"/>
  <c r="F23" i="58"/>
  <c r="F33" i="58" s="1"/>
  <c r="D23" i="58"/>
  <c r="D32" i="58" s="1"/>
  <c r="X70" i="53" l="1"/>
  <c r="AV70" i="53" s="1"/>
  <c r="X81" i="53"/>
  <c r="AV81" i="53" s="1"/>
  <c r="X86" i="53"/>
  <c r="AV86" i="53" s="1"/>
  <c r="X97" i="53"/>
  <c r="AV97" i="53" s="1"/>
  <c r="X73" i="53"/>
  <c r="AV73" i="53" s="1"/>
  <c r="X112" i="53"/>
  <c r="AV112" i="53" s="1"/>
  <c r="X41" i="53"/>
  <c r="AV41" i="53" s="1"/>
  <c r="X102" i="53"/>
  <c r="AV102" i="53" s="1"/>
  <c r="X38" i="53"/>
  <c r="AV38" i="53" s="1"/>
  <c r="X120" i="53"/>
  <c r="AV120" i="53" s="1"/>
  <c r="X129" i="53"/>
  <c r="AV129" i="53" s="1"/>
  <c r="X48" i="53"/>
  <c r="AV48" i="53" s="1"/>
  <c r="X74" i="53"/>
  <c r="AV74" i="53" s="1"/>
  <c r="X122" i="53"/>
  <c r="AV122" i="53" s="1"/>
  <c r="X96" i="53"/>
  <c r="AV96" i="53" s="1"/>
  <c r="X89" i="53"/>
  <c r="AV89" i="53" s="1"/>
  <c r="X121" i="53"/>
  <c r="AV121" i="53" s="1"/>
  <c r="X118" i="53"/>
  <c r="AV118" i="53" s="1"/>
  <c r="X88" i="53"/>
  <c r="AV88" i="53" s="1"/>
  <c r="X119" i="53"/>
  <c r="AV119" i="53" s="1"/>
  <c r="X57" i="53"/>
  <c r="AV57" i="53" s="1"/>
  <c r="X39" i="53"/>
  <c r="AV39" i="53" s="1"/>
  <c r="X113" i="53"/>
  <c r="AV113" i="53" s="1"/>
  <c r="X106" i="53"/>
  <c r="AV106" i="53" s="1"/>
  <c r="X49" i="53"/>
  <c r="AV49" i="53" s="1"/>
  <c r="X87" i="53"/>
  <c r="AV87" i="53" s="1"/>
  <c r="X47" i="53"/>
  <c r="AV47" i="53" s="1"/>
  <c r="X128" i="53"/>
  <c r="AV128" i="53" s="1"/>
  <c r="X95" i="53"/>
  <c r="AV95" i="53" s="1"/>
  <c r="X54" i="53"/>
  <c r="AV54" i="53" s="1"/>
  <c r="X59" i="53"/>
  <c r="AV59" i="53" s="1"/>
  <c r="X66" i="53"/>
  <c r="X60" i="53"/>
  <c r="AV60" i="53" s="1"/>
  <c r="X62" i="53"/>
  <c r="AV62" i="53" s="1"/>
  <c r="X61" i="53"/>
  <c r="AV61" i="53" s="1"/>
  <c r="X79" i="53"/>
  <c r="AV79" i="53" s="1"/>
  <c r="X144" i="53"/>
  <c r="AV144" i="53" s="1"/>
  <c r="X134" i="53"/>
  <c r="AV134" i="53" s="1"/>
  <c r="X71" i="53"/>
  <c r="AV71" i="53" s="1"/>
  <c r="X145" i="53"/>
  <c r="AV145" i="53" s="1"/>
  <c r="X136" i="53"/>
  <c r="AV136" i="53" s="1"/>
  <c r="X58" i="53"/>
  <c r="AV58" i="53" s="1"/>
  <c r="X142" i="53"/>
  <c r="AV142" i="53" s="1"/>
  <c r="X139" i="53"/>
  <c r="AV139" i="53" s="1"/>
  <c r="X146" i="53"/>
  <c r="X140" i="53"/>
  <c r="AV140" i="53" s="1"/>
  <c r="X141" i="53"/>
  <c r="AV141" i="53" s="1"/>
  <c r="X56" i="53"/>
  <c r="AV56" i="53" s="1"/>
  <c r="X76" i="53"/>
  <c r="AV76" i="53" s="1"/>
  <c r="X75" i="53"/>
  <c r="AV75" i="53" s="1"/>
  <c r="X82" i="53"/>
  <c r="X77" i="53"/>
  <c r="AV77" i="53" s="1"/>
  <c r="X78" i="53"/>
  <c r="AV78" i="53" s="1"/>
  <c r="X105" i="53"/>
  <c r="AV105" i="53" s="1"/>
  <c r="X40" i="53"/>
  <c r="AV40" i="53" s="1"/>
  <c r="X80" i="53"/>
  <c r="AV80" i="53" s="1"/>
  <c r="X143" i="53"/>
  <c r="AV143" i="53" s="1"/>
  <c r="X107" i="53"/>
  <c r="AV107" i="53" s="1"/>
  <c r="X114" i="53"/>
  <c r="X108" i="53"/>
  <c r="AV108" i="53" s="1"/>
  <c r="X109" i="53"/>
  <c r="AV109" i="53" s="1"/>
  <c r="X110" i="53"/>
  <c r="AV110" i="53" s="1"/>
  <c r="X111" i="53"/>
  <c r="AV111" i="53" s="1"/>
  <c r="X103" i="53"/>
  <c r="AV103" i="53" s="1"/>
  <c r="X63" i="53"/>
  <c r="AV63" i="53" s="1"/>
  <c r="X93" i="53"/>
  <c r="AV93" i="53" s="1"/>
  <c r="X94" i="53"/>
  <c r="AV94" i="53" s="1"/>
  <c r="X98" i="53"/>
  <c r="X91" i="53"/>
  <c r="AV91" i="53" s="1"/>
  <c r="X92" i="53"/>
  <c r="AV92" i="53" s="1"/>
  <c r="X123" i="53"/>
  <c r="AV123" i="53" s="1"/>
  <c r="X130" i="53"/>
  <c r="X124" i="53"/>
  <c r="AV124" i="53" s="1"/>
  <c r="X125" i="53"/>
  <c r="AV125" i="53" s="1"/>
  <c r="X126" i="53"/>
  <c r="AV126" i="53" s="1"/>
  <c r="X137" i="53"/>
  <c r="AV137" i="53" s="1"/>
  <c r="X64" i="53"/>
  <c r="AV64" i="53" s="1"/>
  <c r="X44" i="53"/>
  <c r="AV44" i="53" s="1"/>
  <c r="X43" i="53"/>
  <c r="AV43" i="53" s="1"/>
  <c r="X45" i="53"/>
  <c r="AV45" i="53" s="1"/>
  <c r="X46" i="53"/>
  <c r="AV46" i="53" s="1"/>
  <c r="X50" i="53"/>
  <c r="X65" i="53"/>
  <c r="AV65" i="53" s="1"/>
  <c r="AJ146" i="53"/>
  <c r="AP146" i="53" s="1"/>
  <c r="AJ130" i="53"/>
  <c r="AP130" i="53" s="1"/>
  <c r="AJ114" i="53"/>
  <c r="AP114" i="53" s="1"/>
  <c r="AJ98" i="53"/>
  <c r="AP98" i="53" s="1"/>
  <c r="AJ82" i="53"/>
  <c r="AP82" i="53" s="1"/>
  <c r="AJ66" i="53"/>
  <c r="AP66" i="53" s="1"/>
  <c r="AJ50" i="53"/>
  <c r="AP50" i="53" s="1"/>
  <c r="P28" i="58"/>
  <c r="G38" i="58" s="1"/>
  <c r="G39" i="58" s="1"/>
  <c r="O28" i="58"/>
  <c r="M29" i="58"/>
  <c r="N29" i="58"/>
  <c r="O29" i="58"/>
  <c r="P29" i="58"/>
  <c r="M30" i="58"/>
  <c r="N30" i="58"/>
  <c r="O30" i="58"/>
  <c r="Q23" i="58"/>
  <c r="Q33" i="58" s="1"/>
  <c r="P30" i="58"/>
  <c r="M31" i="58"/>
  <c r="N31" i="58"/>
  <c r="O31" i="58"/>
  <c r="P31" i="58"/>
  <c r="M32" i="58"/>
  <c r="N42" i="58" s="1"/>
  <c r="N32" i="58"/>
  <c r="O32" i="58"/>
  <c r="P32" i="58"/>
  <c r="M33" i="58"/>
  <c r="N33" i="58"/>
  <c r="G33" i="58"/>
  <c r="G32" i="58"/>
  <c r="N45" i="58" s="1"/>
  <c r="G31" i="58"/>
  <c r="M45" i="58" s="1"/>
  <c r="G30" i="58"/>
  <c r="G29" i="58"/>
  <c r="K45" i="58" s="1"/>
  <c r="R45" i="58" s="1"/>
  <c r="H18" i="58"/>
  <c r="H23" i="58" s="1"/>
  <c r="D33" i="58"/>
  <c r="D28" i="58"/>
  <c r="D29" i="58"/>
  <c r="E29" i="58"/>
  <c r="K43" i="58" s="1"/>
  <c r="R43" i="58" s="1"/>
  <c r="F29" i="58"/>
  <c r="K44" i="58" s="1"/>
  <c r="R44" i="58" s="1"/>
  <c r="D30" i="58"/>
  <c r="E30" i="58"/>
  <c r="D31" i="58"/>
  <c r="E31" i="58"/>
  <c r="F31" i="58"/>
  <c r="E32" i="58"/>
  <c r="F32" i="58"/>
  <c r="F30" i="58"/>
  <c r="L44" i="58" s="1"/>
  <c r="S44" i="58" s="1"/>
  <c r="E28" i="58"/>
  <c r="F28" i="58"/>
  <c r="N43" i="58" l="1"/>
  <c r="U43" i="58" s="1"/>
  <c r="M44" i="58"/>
  <c r="T44" i="58" s="1"/>
  <c r="M43" i="58"/>
  <c r="T43" i="58" s="1"/>
  <c r="M42" i="58"/>
  <c r="L43" i="58"/>
  <c r="S43" i="58" s="1"/>
  <c r="L42" i="58"/>
  <c r="K42" i="58"/>
  <c r="R42" i="58" s="1"/>
  <c r="J45" i="58"/>
  <c r="U45" i="58"/>
  <c r="F38" i="58"/>
  <c r="F39" i="58" s="1"/>
  <c r="J44" i="58"/>
  <c r="Q44" i="58" s="1"/>
  <c r="E38" i="58"/>
  <c r="E39" i="58" s="1"/>
  <c r="J43" i="58"/>
  <c r="Q43" i="58" s="1"/>
  <c r="L45" i="58"/>
  <c r="S45" i="58" s="1"/>
  <c r="N44" i="58"/>
  <c r="U44" i="58" s="1"/>
  <c r="T45" i="58"/>
  <c r="D38" i="58"/>
  <c r="D39" i="58" s="1"/>
  <c r="J42" i="58"/>
  <c r="Q42" i="58" s="1"/>
  <c r="Q45" i="58"/>
  <c r="U42" i="58"/>
  <c r="Q32" i="58"/>
  <c r="Q28" i="58"/>
  <c r="Q29" i="58"/>
  <c r="Q30" i="58"/>
  <c r="Q31" i="58"/>
  <c r="H30" i="58"/>
  <c r="H29" i="58"/>
  <c r="H32" i="58"/>
  <c r="H31" i="58"/>
  <c r="H33" i="58"/>
  <c r="H28" i="58"/>
  <c r="K13" i="53"/>
  <c r="X10" i="57" s="1"/>
  <c r="J13" i="53"/>
  <c r="W10" i="57" s="1"/>
  <c r="I13" i="53"/>
  <c r="V10" i="57" s="1"/>
  <c r="K12" i="53"/>
  <c r="X9" i="57" s="1"/>
  <c r="J12" i="53"/>
  <c r="W9" i="57" s="1"/>
  <c r="I12" i="53"/>
  <c r="V9" i="57" s="1"/>
  <c r="K11" i="53"/>
  <c r="X8" i="57" s="1"/>
  <c r="J11" i="53"/>
  <c r="W8" i="57" s="1"/>
  <c r="S42" i="58" l="1"/>
  <c r="T42" i="58"/>
  <c r="AH13" i="53"/>
  <c r="AN13" i="53" s="1"/>
  <c r="AH11" i="53"/>
  <c r="AN11" i="53" s="1"/>
  <c r="AH12" i="53"/>
  <c r="AN12" i="53" s="1"/>
  <c r="AI11" i="53"/>
  <c r="AO11" i="53" s="1"/>
  <c r="AI12" i="53"/>
  <c r="AO12" i="53" s="1"/>
  <c r="AI13" i="53"/>
  <c r="AO13" i="53" s="1"/>
  <c r="AG12" i="53"/>
  <c r="L13" i="53"/>
  <c r="Y10" i="57" s="1"/>
  <c r="AG13" i="53"/>
  <c r="AM13" i="53" s="1"/>
  <c r="AM12" i="53"/>
  <c r="L12" i="53"/>
  <c r="Y9" i="57" s="1"/>
  <c r="L11" i="53"/>
  <c r="Y8" i="57" s="1"/>
  <c r="P18" i="53"/>
  <c r="AB6" i="53" s="1"/>
  <c r="Q18" i="53"/>
  <c r="K17" i="53" l="1"/>
  <c r="X14" i="57" s="1"/>
  <c r="X110" i="57" s="1"/>
  <c r="K9" i="53"/>
  <c r="X6" i="57" s="1"/>
  <c r="X102" i="57" s="1"/>
  <c r="K6" i="53"/>
  <c r="X3" i="57" s="1"/>
  <c r="X99" i="57" s="1"/>
  <c r="AI32" i="53"/>
  <c r="AO32" i="53" s="1"/>
  <c r="K10" i="53"/>
  <c r="X7" i="57" s="1"/>
  <c r="X103" i="57" s="1"/>
  <c r="K16" i="53"/>
  <c r="X13" i="57" s="1"/>
  <c r="X109" i="57" s="1"/>
  <c r="K8" i="53"/>
  <c r="X5" i="57" s="1"/>
  <c r="X101" i="57" s="1"/>
  <c r="K7" i="53"/>
  <c r="X4" i="57" s="1"/>
  <c r="X100" i="57" s="1"/>
  <c r="K15" i="53"/>
  <c r="X12" i="57" s="1"/>
  <c r="X108" i="57" s="1"/>
  <c r="J9" i="53"/>
  <c r="W6" i="57" s="1"/>
  <c r="W102" i="57" s="1"/>
  <c r="J16" i="53"/>
  <c r="W13" i="57" s="1"/>
  <c r="W109" i="57" s="1"/>
  <c r="J15" i="53"/>
  <c r="W12" i="57" s="1"/>
  <c r="W108" i="57" s="1"/>
  <c r="J6" i="53"/>
  <c r="J8" i="53"/>
  <c r="W5" i="57" s="1"/>
  <c r="W101" i="57" s="1"/>
  <c r="J10" i="53"/>
  <c r="W7" i="57" s="1"/>
  <c r="W103" i="57" s="1"/>
  <c r="AH32" i="53"/>
  <c r="AN32" i="53" s="1"/>
  <c r="J17" i="53"/>
  <c r="W14" i="57" s="1"/>
  <c r="W110" i="57" s="1"/>
  <c r="J7" i="53"/>
  <c r="AC17" i="53"/>
  <c r="AC14" i="53"/>
  <c r="AC15" i="53"/>
  <c r="AC16" i="53"/>
  <c r="AB15" i="53"/>
  <c r="AB14" i="53"/>
  <c r="AB16" i="53"/>
  <c r="AB17" i="53"/>
  <c r="AJ11" i="53"/>
  <c r="AP11" i="53" s="1"/>
  <c r="AJ12" i="53"/>
  <c r="AP12" i="53" s="1"/>
  <c r="AJ13" i="53"/>
  <c r="AP13" i="53" s="1"/>
  <c r="R18" i="53"/>
  <c r="W4" i="57" l="1"/>
  <c r="W100" i="57" s="1"/>
  <c r="W3" i="57"/>
  <c r="W99" i="57" s="1"/>
  <c r="AH6" i="53"/>
  <c r="AI15" i="53"/>
  <c r="AO15" i="53"/>
  <c r="AO31" i="53"/>
  <c r="AI31" i="53"/>
  <c r="K34" i="53"/>
  <c r="AI16" i="53"/>
  <c r="AO16" i="53" s="1"/>
  <c r="AH31" i="53"/>
  <c r="AN31" i="53"/>
  <c r="J34" i="53"/>
  <c r="AN15" i="53"/>
  <c r="AH15" i="53"/>
  <c r="AH16" i="53"/>
  <c r="AN16" i="53" s="1"/>
  <c r="AH22" i="53"/>
  <c r="AN22" i="53" s="1"/>
  <c r="AH25" i="53"/>
  <c r="AN25" i="53" s="1"/>
  <c r="AI22" i="53"/>
  <c r="AO22" i="53" s="1"/>
  <c r="AI33" i="53"/>
  <c r="AO33" i="53" s="1"/>
  <c r="AH33" i="53"/>
  <c r="AN33" i="53" s="1"/>
  <c r="AI23" i="53"/>
  <c r="AO23" i="53" s="1"/>
  <c r="AI24" i="53"/>
  <c r="AO24" i="53" s="1"/>
  <c r="AI26" i="53"/>
  <c r="AO26" i="53" s="1"/>
  <c r="AH26" i="53"/>
  <c r="AN26" i="53" s="1"/>
  <c r="AI25" i="53"/>
  <c r="AO25" i="53" s="1"/>
  <c r="AH24" i="53"/>
  <c r="AN24" i="53" s="1"/>
  <c r="AH23" i="53"/>
  <c r="AN23" i="53" s="1"/>
  <c r="AD17" i="53"/>
  <c r="AD14" i="53"/>
  <c r="AD15" i="53"/>
  <c r="AD16" i="53"/>
  <c r="AI8" i="53"/>
  <c r="AO8" i="53" s="1"/>
  <c r="AI10" i="53"/>
  <c r="AO10" i="53" s="1"/>
  <c r="AH8" i="53"/>
  <c r="AN8" i="53" s="1"/>
  <c r="K18" i="53"/>
  <c r="AI6" i="53"/>
  <c r="AO6" i="53" s="1"/>
  <c r="AI17" i="53"/>
  <c r="AO17" i="53" s="1"/>
  <c r="AI9" i="53"/>
  <c r="AO9" i="53" s="1"/>
  <c r="AH9" i="53"/>
  <c r="AN9" i="53" s="1"/>
  <c r="AI7" i="53"/>
  <c r="AO7" i="53" s="1"/>
  <c r="AH7" i="53"/>
  <c r="AN7" i="53" s="1"/>
  <c r="J18" i="53"/>
  <c r="V6" i="53" s="1"/>
  <c r="AT6" i="53" s="1"/>
  <c r="AN6" i="53"/>
  <c r="AH17" i="53"/>
  <c r="AN17" i="53" s="1"/>
  <c r="AH10" i="53"/>
  <c r="AN10" i="53" s="1"/>
  <c r="V7" i="53" l="1"/>
  <c r="V29" i="53"/>
  <c r="AT29" i="53" s="1"/>
  <c r="V30" i="53"/>
  <c r="AT30" i="53" s="1"/>
  <c r="V34" i="53"/>
  <c r="V27" i="53"/>
  <c r="AT27" i="53" s="1"/>
  <c r="V28" i="53"/>
  <c r="AT28" i="53" s="1"/>
  <c r="V23" i="53"/>
  <c r="AT23" i="53" s="1"/>
  <c r="V33" i="53"/>
  <c r="AT33" i="53" s="1"/>
  <c r="V31" i="53"/>
  <c r="AT31" i="53" s="1"/>
  <c r="V26" i="53"/>
  <c r="AT26" i="53" s="1"/>
  <c r="V24" i="53"/>
  <c r="AT24" i="53" s="1"/>
  <c r="V22" i="53"/>
  <c r="AT22" i="53" s="1"/>
  <c r="V32" i="53"/>
  <c r="AT32" i="53" s="1"/>
  <c r="V25" i="53"/>
  <c r="AT25" i="53" s="1"/>
  <c r="W29" i="53"/>
  <c r="AU29" i="53" s="1"/>
  <c r="W30" i="53"/>
  <c r="AU30" i="53" s="1"/>
  <c r="W28" i="53"/>
  <c r="AU28" i="53" s="1"/>
  <c r="W27" i="53"/>
  <c r="AU27" i="53" s="1"/>
  <c r="W34" i="53"/>
  <c r="W26" i="53"/>
  <c r="AU26" i="53" s="1"/>
  <c r="W22" i="53"/>
  <c r="AU22" i="53" s="1"/>
  <c r="W25" i="53"/>
  <c r="AU25" i="53" s="1"/>
  <c r="W33" i="53"/>
  <c r="AU33" i="53" s="1"/>
  <c r="W24" i="53"/>
  <c r="AU24" i="53" s="1"/>
  <c r="W23" i="53"/>
  <c r="AU23" i="53" s="1"/>
  <c r="W32" i="53"/>
  <c r="AU32" i="53" s="1"/>
  <c r="W31" i="53"/>
  <c r="AU31" i="53" s="1"/>
  <c r="AI34" i="53"/>
  <c r="AO34" i="53" s="1"/>
  <c r="W9" i="53"/>
  <c r="AH34" i="53"/>
  <c r="AN34" i="53" s="1"/>
  <c r="V8" i="53"/>
  <c r="V17" i="53"/>
  <c r="AT17" i="53" s="1"/>
  <c r="V15" i="53"/>
  <c r="AT15" i="53" s="1"/>
  <c r="V16" i="53"/>
  <c r="AT16" i="53" s="1"/>
  <c r="V14" i="53"/>
  <c r="AT14" i="53" s="1"/>
  <c r="W10" i="53"/>
  <c r="W16" i="53"/>
  <c r="AU16" i="53" s="1"/>
  <c r="W17" i="53"/>
  <c r="AU17" i="53" s="1"/>
  <c r="W14" i="53"/>
  <c r="AU14" i="53" s="1"/>
  <c r="W15" i="53"/>
  <c r="AU15" i="53" s="1"/>
  <c r="W7" i="53"/>
  <c r="V9" i="53"/>
  <c r="V10" i="53"/>
  <c r="W6" i="53"/>
  <c r="V11" i="53"/>
  <c r="V12" i="53"/>
  <c r="V18" i="53"/>
  <c r="V13" i="53"/>
  <c r="AH18" i="53"/>
  <c r="AN18" i="53" s="1"/>
  <c r="W8" i="53"/>
  <c r="W11" i="53"/>
  <c r="W12" i="53"/>
  <c r="W18" i="53"/>
  <c r="W13" i="53"/>
  <c r="AI18" i="53"/>
  <c r="AO18" i="53" s="1"/>
  <c r="AC13" i="53" l="1"/>
  <c r="AU13" i="53" s="1"/>
  <c r="AH29" i="54" l="1"/>
  <c r="AI29" i="54" s="1"/>
  <c r="AB9" i="53"/>
  <c r="AT9" i="53" s="1"/>
  <c r="AB10" i="53"/>
  <c r="AT10" i="53" s="1"/>
  <c r="AC9" i="53"/>
  <c r="AU9" i="53" s="1"/>
  <c r="AB7" i="53"/>
  <c r="AT7" i="53" s="1"/>
  <c r="AB11" i="53"/>
  <c r="AT11" i="53" s="1"/>
  <c r="AC8" i="53"/>
  <c r="AU8" i="53" s="1"/>
  <c r="AC18" i="53"/>
  <c r="AC7" i="53"/>
  <c r="AU7" i="53" s="1"/>
  <c r="AC6" i="53"/>
  <c r="AU6" i="53" s="1"/>
  <c r="AC12" i="53"/>
  <c r="AU12" i="53" s="1"/>
  <c r="AC10" i="53"/>
  <c r="AU10" i="53" s="1"/>
  <c r="AC11" i="53"/>
  <c r="AU11" i="53" s="1"/>
  <c r="AB18" i="53"/>
  <c r="AB13" i="53"/>
  <c r="AT13" i="53" s="1"/>
  <c r="AB12" i="53"/>
  <c r="AT12" i="53" s="1"/>
  <c r="AB8" i="53"/>
  <c r="AT8" i="53" s="1"/>
  <c r="AD11" i="53"/>
  <c r="AD9" i="53" l="1"/>
  <c r="AD10" i="53"/>
  <c r="AD18" i="53"/>
  <c r="AD12" i="53"/>
  <c r="AD13" i="53"/>
  <c r="AD7" i="53"/>
  <c r="AD8" i="53"/>
  <c r="AD6" i="53"/>
  <c r="AD43" i="54" l="1"/>
  <c r="AH19" i="54"/>
  <c r="AI19" i="54" s="1"/>
  <c r="AF29" i="54"/>
  <c r="AE29" i="54"/>
  <c r="AG29" i="54"/>
  <c r="AD29" i="54"/>
  <c r="AH38" i="54"/>
  <c r="AI38" i="54" s="1"/>
  <c r="AG20" i="54"/>
  <c r="AH20" i="54"/>
  <c r="AI20" i="54" s="1"/>
  <c r="AG28" i="54"/>
  <c r="AF28" i="54"/>
  <c r="AH28" i="54"/>
  <c r="AI28" i="54" s="1"/>
  <c r="AD28" i="54"/>
  <c r="AH37" i="54"/>
  <c r="AI37" i="54" s="1"/>
  <c r="AH26" i="54" l="1"/>
  <c r="AI26" i="54" s="1"/>
  <c r="AF26" i="54"/>
  <c r="AE44" i="54"/>
  <c r="AD44" i="54"/>
  <c r="AF44" i="54"/>
  <c r="AE19" i="54"/>
  <c r="AH36" i="54"/>
  <c r="AI36" i="54" s="1"/>
  <c r="AH27" i="54"/>
  <c r="AI27" i="54" s="1"/>
  <c r="AD20" i="54"/>
  <c r="AE20" i="54"/>
  <c r="AF20" i="54"/>
  <c r="AG26" i="54"/>
  <c r="AE26" i="54"/>
  <c r="AF37" i="54"/>
  <c r="AH33" i="54"/>
  <c r="AI33" i="54" s="1"/>
  <c r="AG37" i="54"/>
  <c r="AH34" i="54"/>
  <c r="AI34" i="54" s="1"/>
  <c r="AE43" i="54"/>
  <c r="AG14" i="54"/>
  <c r="AF34" i="54"/>
  <c r="AE38" i="54"/>
  <c r="AE25" i="54"/>
  <c r="AD26" i="54"/>
  <c r="AD37" i="54"/>
  <c r="AD27" i="54"/>
  <c r="AG38" i="54"/>
  <c r="AD38" i="54"/>
  <c r="AF25" i="54"/>
  <c r="AF38" i="54"/>
  <c r="AF27" i="54"/>
  <c r="AG34" i="54"/>
  <c r="AE42" i="54"/>
  <c r="AD42" i="54"/>
  <c r="AE35" i="54"/>
  <c r="AF35" i="54"/>
  <c r="AD36" i="54"/>
  <c r="AG35" i="54"/>
  <c r="AD35" i="54"/>
  <c r="AH35" i="54"/>
  <c r="AI35" i="54" s="1"/>
  <c r="AF36" i="54"/>
  <c r="AD25" i="54"/>
  <c r="AF43" i="54"/>
  <c r="AF33" i="54"/>
  <c r="AE34" i="54"/>
  <c r="AE33" i="54"/>
  <c r="AD34" i="54"/>
  <c r="AE24" i="54"/>
  <c r="AF42" i="54"/>
  <c r="AD33" i="54"/>
  <c r="AE13" i="54"/>
  <c r="AF19" i="54"/>
  <c r="AD19" i="54"/>
  <c r="AG19" i="54"/>
  <c r="AD24" i="54"/>
  <c r="AG13" i="54"/>
  <c r="AH13" i="54"/>
  <c r="AI13" i="54" s="1"/>
  <c r="AF13" i="54"/>
  <c r="AF24" i="54"/>
  <c r="AF12" i="54"/>
  <c r="AD12" i="54"/>
  <c r="AG25" i="54"/>
  <c r="AD13" i="54"/>
  <c r="AE12" i="54"/>
  <c r="AH25" i="54"/>
  <c r="AI25" i="54" s="1"/>
  <c r="AH24" i="54"/>
  <c r="AI24" i="54" s="1"/>
  <c r="AH12" i="54"/>
  <c r="AI12" i="54" s="1"/>
  <c r="AL19" i="54" l="1"/>
  <c r="AL20" i="54"/>
  <c r="AE14" i="54"/>
  <c r="AD14" i="54"/>
  <c r="AH14" i="54"/>
  <c r="AI14" i="54" s="1"/>
  <c r="AF14" i="54"/>
  <c r="AH8" i="54"/>
  <c r="AI8" i="54" s="1"/>
  <c r="AD7" i="54"/>
  <c r="AF7" i="54"/>
  <c r="AH7" i="54"/>
  <c r="AI7" i="54" s="1"/>
  <c r="AG8" i="54"/>
  <c r="AG7" i="54"/>
  <c r="AF8" i="54"/>
  <c r="AD8" i="54"/>
  <c r="AE7" i="54"/>
  <c r="AE8" i="54"/>
  <c r="AG11" i="53" l="1"/>
  <c r="AM11" i="53" s="1"/>
  <c r="O18" i="53"/>
  <c r="I9" i="53" l="1"/>
  <c r="V6" i="57" s="1"/>
  <c r="V102" i="57" s="1"/>
  <c r="L33" i="53"/>
  <c r="I15" i="53"/>
  <c r="V12" i="57" s="1"/>
  <c r="V108" i="57" s="1"/>
  <c r="I10" i="53"/>
  <c r="I16" i="53"/>
  <c r="V13" i="57" s="1"/>
  <c r="V109" i="57" s="1"/>
  <c r="I7" i="53"/>
  <c r="I17" i="53"/>
  <c r="V14" i="57" s="1"/>
  <c r="V110" i="57" s="1"/>
  <c r="I6" i="53"/>
  <c r="V3" i="57" s="1"/>
  <c r="V99" i="57" s="1"/>
  <c r="I8" i="53"/>
  <c r="AA14" i="53"/>
  <c r="AA16" i="53"/>
  <c r="AA17" i="53"/>
  <c r="AA15" i="53"/>
  <c r="AA7" i="53"/>
  <c r="AA6" i="53"/>
  <c r="AA8" i="53"/>
  <c r="AA11" i="53"/>
  <c r="AA18" i="53"/>
  <c r="AA12" i="53"/>
  <c r="AA9" i="53"/>
  <c r="AA10" i="53"/>
  <c r="AA13" i="53"/>
  <c r="V4" i="57" l="1"/>
  <c r="V100" i="57" s="1"/>
  <c r="AG7" i="53"/>
  <c r="AM7" i="53" s="1"/>
  <c r="Y26" i="57"/>
  <c r="L8" i="53"/>
  <c r="Y5" i="57" s="1"/>
  <c r="Y101" i="57" s="1"/>
  <c r="AM8" i="53"/>
  <c r="AG8" i="53"/>
  <c r="V5" i="57"/>
  <c r="V101" i="57" s="1"/>
  <c r="L10" i="53"/>
  <c r="Y7" i="57" s="1"/>
  <c r="Y103" i="57" s="1"/>
  <c r="V7" i="57"/>
  <c r="V103" i="57" s="1"/>
  <c r="AG9" i="53"/>
  <c r="AM9" i="53" s="1"/>
  <c r="AG6" i="53"/>
  <c r="AG10" i="53"/>
  <c r="AM10" i="53" s="1"/>
  <c r="L32" i="53"/>
  <c r="AG32" i="53"/>
  <c r="AM32" i="53" s="1"/>
  <c r="L31" i="53"/>
  <c r="AM31" i="53"/>
  <c r="AG31" i="53"/>
  <c r="I34" i="53"/>
  <c r="L15" i="53"/>
  <c r="Y12" i="57" s="1"/>
  <c r="AG15" i="53"/>
  <c r="AM15" i="53"/>
  <c r="AG16" i="53"/>
  <c r="AM16" i="53" s="1"/>
  <c r="L16" i="53"/>
  <c r="AG33" i="53"/>
  <c r="AM33" i="53" s="1"/>
  <c r="AG24" i="53"/>
  <c r="AM24" i="53"/>
  <c r="AG25" i="53"/>
  <c r="AM25" i="53" s="1"/>
  <c r="AG22" i="53"/>
  <c r="AM22" i="53"/>
  <c r="AG26" i="53"/>
  <c r="AM26" i="53"/>
  <c r="AG23" i="53"/>
  <c r="AM23" i="53" s="1"/>
  <c r="L9" i="53"/>
  <c r="AM6" i="53"/>
  <c r="L6" i="53"/>
  <c r="Y3" i="57" s="1"/>
  <c r="Y99" i="57" s="1"/>
  <c r="I18" i="53"/>
  <c r="AJ8" i="53"/>
  <c r="AP8" i="53" s="1"/>
  <c r="L17" i="53"/>
  <c r="Y14" i="57" s="1"/>
  <c r="Y110" i="57" s="1"/>
  <c r="AG17" i="53"/>
  <c r="AM17" i="53" s="1"/>
  <c r="AJ10" i="53"/>
  <c r="AP10" i="53" s="1"/>
  <c r="L7" i="53"/>
  <c r="Y4" i="57" s="1"/>
  <c r="Y100" i="57" s="1"/>
  <c r="U29" i="53" l="1"/>
  <c r="AS29" i="53" s="1"/>
  <c r="U30" i="53"/>
  <c r="AS30" i="53" s="1"/>
  <c r="U28" i="53"/>
  <c r="AS28" i="53" s="1"/>
  <c r="U34" i="53"/>
  <c r="U27" i="53"/>
  <c r="AS27" i="53" s="1"/>
  <c r="U23" i="53"/>
  <c r="AS23" i="53" s="1"/>
  <c r="U26" i="53"/>
  <c r="AS26" i="53" s="1"/>
  <c r="U33" i="53"/>
  <c r="AS33" i="53" s="1"/>
  <c r="U25" i="53"/>
  <c r="AS25" i="53" s="1"/>
  <c r="U32" i="53"/>
  <c r="AS32" i="53" s="1"/>
  <c r="U31" i="53"/>
  <c r="AS31" i="53" s="1"/>
  <c r="U24" i="53"/>
  <c r="AS24" i="53" s="1"/>
  <c r="U22" i="53"/>
  <c r="AS22" i="53" s="1"/>
  <c r="Y24" i="57"/>
  <c r="Y108" i="57" s="1"/>
  <c r="Y25" i="57"/>
  <c r="AJ16" i="53"/>
  <c r="AP16" i="53" s="1"/>
  <c r="Y13" i="57"/>
  <c r="Y109" i="57" s="1"/>
  <c r="U8" i="53"/>
  <c r="AS8" i="53" s="1"/>
  <c r="AJ9" i="53"/>
  <c r="AP9" i="53" s="1"/>
  <c r="Y6" i="57"/>
  <c r="Y102" i="57" s="1"/>
  <c r="U10" i="53"/>
  <c r="AS10" i="53" s="1"/>
  <c r="U6" i="53"/>
  <c r="AS6" i="53" s="1"/>
  <c r="AX101" i="53" a="1"/>
  <c r="U9" i="53"/>
  <c r="AS9" i="53" s="1"/>
  <c r="AG18" i="53"/>
  <c r="AM18" i="53" s="1"/>
  <c r="U12" i="53"/>
  <c r="AS12" i="53" s="1"/>
  <c r="AP31" i="53"/>
  <c r="AJ31" i="53"/>
  <c r="L34" i="53"/>
  <c r="X31" i="53" s="1"/>
  <c r="AV31" i="53" s="1"/>
  <c r="AP15" i="53"/>
  <c r="AJ15" i="53"/>
  <c r="AJ32" i="53"/>
  <c r="AP32" i="53" s="1"/>
  <c r="M11" i="53"/>
  <c r="AJ26" i="53"/>
  <c r="AP26" i="53" s="1"/>
  <c r="AG34" i="53"/>
  <c r="AM34" i="53" s="1"/>
  <c r="M27" i="53"/>
  <c r="AJ24" i="53"/>
  <c r="AP24" i="53" s="1"/>
  <c r="AJ22" i="53"/>
  <c r="AP22" i="53" s="1"/>
  <c r="AJ25" i="53"/>
  <c r="AP25" i="53" s="1"/>
  <c r="U13" i="53"/>
  <c r="AS13" i="53" s="1"/>
  <c r="AJ33" i="53"/>
  <c r="AP33" i="53" s="1"/>
  <c r="AJ23" i="53"/>
  <c r="AP23" i="53" s="1"/>
  <c r="U7" i="53"/>
  <c r="AS7" i="53" s="1"/>
  <c r="U17" i="53"/>
  <c r="AS17" i="53" s="1"/>
  <c r="U14" i="53"/>
  <c r="AS14" i="53" s="1"/>
  <c r="U15" i="53"/>
  <c r="AS15" i="53" s="1"/>
  <c r="U16" i="53"/>
  <c r="AS16" i="53" s="1"/>
  <c r="U18" i="53"/>
  <c r="U11" i="53"/>
  <c r="AS11" i="53" s="1"/>
  <c r="AJ6" i="53"/>
  <c r="AP6" i="53" s="1"/>
  <c r="AJ17" i="53"/>
  <c r="AP17" i="53" s="1"/>
  <c r="AJ7" i="53"/>
  <c r="AP7" i="53" s="1"/>
  <c r="L18" i="53"/>
  <c r="X32" i="53" l="1"/>
  <c r="AV32" i="53" s="1"/>
  <c r="X28" i="53"/>
  <c r="AV28" i="53" s="1"/>
  <c r="X29" i="53"/>
  <c r="AV29" i="53" s="1"/>
  <c r="X27" i="53"/>
  <c r="AV27" i="53" s="1"/>
  <c r="X30" i="53"/>
  <c r="AV30" i="53" s="1"/>
  <c r="X34" i="53"/>
  <c r="X25" i="53"/>
  <c r="AV25" i="53" s="1"/>
  <c r="X22" i="53"/>
  <c r="AV22" i="53" s="1"/>
  <c r="X23" i="53"/>
  <c r="AV23" i="53" s="1"/>
  <c r="X26" i="53"/>
  <c r="AV26" i="53" s="1"/>
  <c r="X24" i="53"/>
  <c r="AV24" i="53" s="1"/>
  <c r="X33" i="53"/>
  <c r="AV33" i="53" s="1"/>
  <c r="AX37" i="53" a="1"/>
  <c r="AX69" i="53" a="1"/>
  <c r="BJ104" i="53"/>
  <c r="CV104" i="53" s="1"/>
  <c r="BI102" i="53"/>
  <c r="CU102" i="53" s="1"/>
  <c r="BA104" i="53"/>
  <c r="BG104" i="53"/>
  <c r="CT104" i="53" s="1"/>
  <c r="BG102" i="53"/>
  <c r="CT102" i="53" s="1"/>
  <c r="BG101" i="53"/>
  <c r="AY101" i="53"/>
  <c r="BJ102" i="53"/>
  <c r="CV102" i="53" s="1"/>
  <c r="AZ102" i="53"/>
  <c r="BC101" i="53"/>
  <c r="BE101" i="53"/>
  <c r="AY104" i="53"/>
  <c r="AZ104" i="53"/>
  <c r="AX103" i="53"/>
  <c r="BB104" i="53"/>
  <c r="CO104" i="53" s="1"/>
  <c r="BF104" i="53"/>
  <c r="CS104" i="53" s="1"/>
  <c r="AY103" i="53"/>
  <c r="BA102" i="53"/>
  <c r="BD102" i="53"/>
  <c r="CQ102" i="53" s="1"/>
  <c r="BE103" i="53"/>
  <c r="CR103" i="53" s="1"/>
  <c r="BF102" i="53"/>
  <c r="CS102" i="53" s="1"/>
  <c r="BH104" i="53"/>
  <c r="BH103" i="53"/>
  <c r="AY102" i="53"/>
  <c r="AX101" i="53"/>
  <c r="BC104" i="53"/>
  <c r="CP104" i="53" s="1"/>
  <c r="BF103" i="53"/>
  <c r="CS103" i="53" s="1"/>
  <c r="BI104" i="53"/>
  <c r="CU104" i="53" s="1"/>
  <c r="BA103" i="53"/>
  <c r="BB102" i="53"/>
  <c r="CO102" i="53" s="1"/>
  <c r="BE102" i="53"/>
  <c r="CR102" i="53" s="1"/>
  <c r="BH102" i="53"/>
  <c r="BB103" i="53"/>
  <c r="CO103" i="53" s="1"/>
  <c r="BD104" i="53"/>
  <c r="CQ104" i="53" s="1"/>
  <c r="BD101" i="53"/>
  <c r="AZ103" i="53"/>
  <c r="AZ101" i="53"/>
  <c r="BC103" i="53"/>
  <c r="CP103" i="53" s="1"/>
  <c r="BC102" i="53"/>
  <c r="CP102" i="53" s="1"/>
  <c r="BI103" i="53"/>
  <c r="CU103" i="53" s="1"/>
  <c r="BB101" i="53"/>
  <c r="BE104" i="53"/>
  <c r="CR104" i="53" s="1"/>
  <c r="BG103" i="53"/>
  <c r="CT103" i="53" s="1"/>
  <c r="BD103" i="53"/>
  <c r="CQ103" i="53" s="1"/>
  <c r="BI101" i="53"/>
  <c r="AX102" i="53"/>
  <c r="BJ103" i="53"/>
  <c r="CV103" i="53" s="1"/>
  <c r="BF101" i="53"/>
  <c r="BH101" i="53"/>
  <c r="AX104" i="53"/>
  <c r="BA101" i="53"/>
  <c r="BJ101" i="53"/>
  <c r="AX21" i="53" a="1"/>
  <c r="AX5" i="53" a="1"/>
  <c r="AX53" i="53" a="1"/>
  <c r="AX85" i="53" a="1"/>
  <c r="AX117" i="53" a="1"/>
  <c r="AH18" i="54"/>
  <c r="AI18" i="54" s="1"/>
  <c r="AF18" i="54"/>
  <c r="AH6" i="54"/>
  <c r="AI6" i="54" s="1"/>
  <c r="AL18" i="54"/>
  <c r="AD18" i="54"/>
  <c r="AD6" i="54"/>
  <c r="AE6" i="54"/>
  <c r="AE18" i="54"/>
  <c r="AF6" i="54"/>
  <c r="AJ34" i="53"/>
  <c r="AP34" i="53" s="1"/>
  <c r="X16" i="53"/>
  <c r="AV16" i="53" s="1"/>
  <c r="X15" i="53"/>
  <c r="AV15" i="53" s="1"/>
  <c r="X14" i="53"/>
  <c r="AV14" i="53" s="1"/>
  <c r="X17" i="53"/>
  <c r="AV17" i="53" s="1"/>
  <c r="X7" i="53"/>
  <c r="AV7" i="53" s="1"/>
  <c r="AJ18" i="53"/>
  <c r="AP18" i="53" s="1"/>
  <c r="X11" i="53"/>
  <c r="AV11" i="53" s="1"/>
  <c r="X12" i="53"/>
  <c r="AV12" i="53" s="1"/>
  <c r="X13" i="53"/>
  <c r="AV13" i="53" s="1"/>
  <c r="X18" i="53"/>
  <c r="X6" i="53"/>
  <c r="AV6" i="53" s="1"/>
  <c r="X10" i="53"/>
  <c r="AV10" i="53" s="1"/>
  <c r="X8" i="53"/>
  <c r="AV8" i="53" s="1"/>
  <c r="X9" i="53"/>
  <c r="AV9" i="53" s="1"/>
  <c r="CN102" i="53" l="1"/>
  <c r="CL102" i="53"/>
  <c r="CM102" i="53"/>
  <c r="CN104" i="53"/>
  <c r="CM104" i="53"/>
  <c r="CL104" i="53"/>
  <c r="CM103" i="53"/>
  <c r="CN103" i="53"/>
  <c r="CL103" i="53"/>
  <c r="AX5" i="53"/>
  <c r="BH8" i="53"/>
  <c r="BG5" i="53"/>
  <c r="AY6" i="53"/>
  <c r="AY5" i="53"/>
  <c r="BG8" i="53"/>
  <c r="CT8" i="53" s="1"/>
  <c r="BH7" i="53"/>
  <c r="AY8" i="53"/>
  <c r="BG7" i="53"/>
  <c r="CT7" i="53" s="1"/>
  <c r="BG6" i="53"/>
  <c r="CT6" i="53" s="1"/>
  <c r="AZ6" i="53"/>
  <c r="BE8" i="53"/>
  <c r="AB6" i="54" s="1"/>
  <c r="BE5" i="53"/>
  <c r="BD7" i="53"/>
  <c r="CQ7" i="53" s="1"/>
  <c r="BF8" i="53"/>
  <c r="CS8" i="53" s="1"/>
  <c r="AZ8" i="53"/>
  <c r="BA6" i="53"/>
  <c r="BF7" i="53"/>
  <c r="CS7" i="53" s="1"/>
  <c r="BE7" i="53"/>
  <c r="CR7" i="53" s="1"/>
  <c r="BC5" i="53"/>
  <c r="BJ5" i="53"/>
  <c r="BA5" i="53"/>
  <c r="BC8" i="53"/>
  <c r="CP8" i="53" s="1"/>
  <c r="BH5" i="53"/>
  <c r="BJ6" i="53"/>
  <c r="CV6" i="53" s="1"/>
  <c r="BB8" i="53"/>
  <c r="CO8" i="53" s="1"/>
  <c r="BD5" i="53"/>
  <c r="BC7" i="53"/>
  <c r="CP7" i="53" s="1"/>
  <c r="AZ5" i="53"/>
  <c r="BI5" i="53"/>
  <c r="BJ7" i="53"/>
  <c r="CV7" i="53" s="1"/>
  <c r="BI7" i="53"/>
  <c r="CU7" i="53" s="1"/>
  <c r="BI6" i="53"/>
  <c r="CU6" i="53" s="1"/>
  <c r="AZ7" i="53"/>
  <c r="CI7" i="53" s="1"/>
  <c r="BE6" i="53"/>
  <c r="CR6" i="53" s="1"/>
  <c r="BI8" i="53"/>
  <c r="CU8" i="53" s="1"/>
  <c r="BB7" i="53"/>
  <c r="CO7" i="53" s="1"/>
  <c r="BD8" i="53"/>
  <c r="CQ8" i="53" s="1"/>
  <c r="BA7" i="53"/>
  <c r="BF5" i="53"/>
  <c r="BF6" i="53"/>
  <c r="CS6" i="53" s="1"/>
  <c r="BB5" i="53"/>
  <c r="AY7" i="53"/>
  <c r="BJ8" i="53"/>
  <c r="CV8" i="53" s="1"/>
  <c r="BA8" i="53"/>
  <c r="AX7" i="53"/>
  <c r="AX6" i="53"/>
  <c r="AX8" i="53"/>
  <c r="BC6" i="53"/>
  <c r="CP6" i="53" s="1"/>
  <c r="BH6" i="53"/>
  <c r="BD6" i="53"/>
  <c r="CQ6" i="53" s="1"/>
  <c r="BB6" i="53"/>
  <c r="CO6" i="53" s="1"/>
  <c r="AB37" i="54"/>
  <c r="AA37" i="54"/>
  <c r="AC37" i="54"/>
  <c r="AC36" i="54"/>
  <c r="AB36" i="54"/>
  <c r="AA36" i="54"/>
  <c r="AB38" i="54"/>
  <c r="AC38" i="54"/>
  <c r="AA38" i="54"/>
  <c r="BJ120" i="53"/>
  <c r="CV120" i="53" s="1"/>
  <c r="BI118" i="53"/>
  <c r="CU118" i="53" s="1"/>
  <c r="AZ119" i="53"/>
  <c r="AX118" i="53"/>
  <c r="BF118" i="53"/>
  <c r="CS118" i="53" s="1"/>
  <c r="BE119" i="53"/>
  <c r="CR119" i="53" s="1"/>
  <c r="BB119" i="53"/>
  <c r="CO119" i="53" s="1"/>
  <c r="AY118" i="53"/>
  <c r="BF120" i="53"/>
  <c r="CS120" i="53" s="1"/>
  <c r="BB118" i="53"/>
  <c r="CO118" i="53" s="1"/>
  <c r="BJ118" i="53"/>
  <c r="CV118" i="53" s="1"/>
  <c r="BA117" i="53"/>
  <c r="BH120" i="53"/>
  <c r="BH118" i="53"/>
  <c r="AY119" i="53"/>
  <c r="BD119" i="53"/>
  <c r="CQ119" i="53" s="1"/>
  <c r="BG118" i="53"/>
  <c r="CT118" i="53" s="1"/>
  <c r="AX117" i="53"/>
  <c r="BD117" i="53"/>
  <c r="BF119" i="53"/>
  <c r="CS119" i="53" s="1"/>
  <c r="BG120" i="53"/>
  <c r="CT120" i="53" s="1"/>
  <c r="AY117" i="53"/>
  <c r="BE117" i="53"/>
  <c r="BB120" i="53"/>
  <c r="CO120" i="53" s="1"/>
  <c r="BD120" i="53"/>
  <c r="CQ120" i="53" s="1"/>
  <c r="BA119" i="53"/>
  <c r="BF117" i="53"/>
  <c r="BJ117" i="53"/>
  <c r="BA118" i="53"/>
  <c r="BE120" i="53"/>
  <c r="CR120" i="53" s="1"/>
  <c r="BC120" i="53"/>
  <c r="CP120" i="53" s="1"/>
  <c r="AZ117" i="53"/>
  <c r="BG117" i="53"/>
  <c r="BG119" i="53"/>
  <c r="CT119" i="53" s="1"/>
  <c r="BI119" i="53"/>
  <c r="CU119" i="53" s="1"/>
  <c r="AX120" i="53"/>
  <c r="BC119" i="53"/>
  <c r="CP119" i="53" s="1"/>
  <c r="BJ119" i="53"/>
  <c r="CV119" i="53" s="1"/>
  <c r="BH119" i="53"/>
  <c r="BB117" i="53"/>
  <c r="BI117" i="53"/>
  <c r="BH117" i="53"/>
  <c r="AY120" i="53"/>
  <c r="BA120" i="53"/>
  <c r="BE118" i="53"/>
  <c r="CR118" i="53" s="1"/>
  <c r="AX119" i="53"/>
  <c r="BC117" i="53"/>
  <c r="BC118" i="53"/>
  <c r="CP118" i="53" s="1"/>
  <c r="BI120" i="53"/>
  <c r="CU120" i="53" s="1"/>
  <c r="AZ120" i="53"/>
  <c r="AZ118" i="53"/>
  <c r="BD118" i="53"/>
  <c r="CQ118" i="53" s="1"/>
  <c r="BJ88" i="53"/>
  <c r="CV88" i="53" s="1"/>
  <c r="BC85" i="53"/>
  <c r="AY86" i="53"/>
  <c r="BG88" i="53"/>
  <c r="CT88" i="53" s="1"/>
  <c r="BF86" i="53"/>
  <c r="CS86" i="53" s="1"/>
  <c r="AX86" i="53"/>
  <c r="BG87" i="53"/>
  <c r="CT87" i="53" s="1"/>
  <c r="BE87" i="53"/>
  <c r="CR87" i="53" s="1"/>
  <c r="AZ86" i="53"/>
  <c r="BF87" i="53"/>
  <c r="CS87" i="53" s="1"/>
  <c r="BC88" i="53"/>
  <c r="CP88" i="53" s="1"/>
  <c r="BA88" i="53"/>
  <c r="BH86" i="53"/>
  <c r="BA86" i="53"/>
  <c r="BD88" i="53"/>
  <c r="CQ88" i="53" s="1"/>
  <c r="BF88" i="53"/>
  <c r="CS88" i="53" s="1"/>
  <c r="BA85" i="53"/>
  <c r="BE85" i="53"/>
  <c r="BB86" i="53"/>
  <c r="CO86" i="53" s="1"/>
  <c r="BH87" i="53"/>
  <c r="BA87" i="53"/>
  <c r="BF85" i="53"/>
  <c r="BC86" i="53"/>
  <c r="CP86" i="53" s="1"/>
  <c r="AY88" i="53"/>
  <c r="BJ86" i="53"/>
  <c r="CV86" i="53" s="1"/>
  <c r="AZ87" i="53"/>
  <c r="AY87" i="53"/>
  <c r="BG85" i="53"/>
  <c r="BE88" i="53"/>
  <c r="CR88" i="53" s="1"/>
  <c r="BH88" i="53"/>
  <c r="BB88" i="53"/>
  <c r="CO88" i="53" s="1"/>
  <c r="BC87" i="53"/>
  <c r="CP87" i="53" s="1"/>
  <c r="AZ85" i="53"/>
  <c r="BJ87" i="53"/>
  <c r="CV87" i="53" s="1"/>
  <c r="BD86" i="53"/>
  <c r="CQ86" i="53" s="1"/>
  <c r="BG86" i="53"/>
  <c r="CT86" i="53" s="1"/>
  <c r="BI86" i="53"/>
  <c r="CU86" i="53" s="1"/>
  <c r="BB87" i="53"/>
  <c r="CO87" i="53" s="1"/>
  <c r="BB85" i="53"/>
  <c r="BI85" i="53"/>
  <c r="BE86" i="53"/>
  <c r="CR86" i="53" s="1"/>
  <c r="BD87" i="53"/>
  <c r="CQ87" i="53" s="1"/>
  <c r="BJ85" i="53"/>
  <c r="AX85" i="53"/>
  <c r="AY85" i="53"/>
  <c r="AZ88" i="53"/>
  <c r="AX87" i="53"/>
  <c r="BD85" i="53"/>
  <c r="BI88" i="53"/>
  <c r="CU88" i="53" s="1"/>
  <c r="BH85" i="53"/>
  <c r="AX88" i="53"/>
  <c r="BI87" i="53"/>
  <c r="CU87" i="53" s="1"/>
  <c r="BJ72" i="53"/>
  <c r="CV72" i="53" s="1"/>
  <c r="BH71" i="53"/>
  <c r="BD70" i="53"/>
  <c r="CQ70" i="53" s="1"/>
  <c r="AX69" i="53"/>
  <c r="BD69" i="53"/>
  <c r="BI71" i="53"/>
  <c r="CU71" i="53" s="1"/>
  <c r="BF72" i="53"/>
  <c r="CS72" i="53" s="1"/>
  <c r="BC71" i="53"/>
  <c r="CP71" i="53" s="1"/>
  <c r="BC69" i="53"/>
  <c r="BE69" i="53"/>
  <c r="BD71" i="53"/>
  <c r="CQ71" i="53" s="1"/>
  <c r="AX72" i="53"/>
  <c r="BE70" i="53"/>
  <c r="CR70" i="53" s="1"/>
  <c r="AY69" i="53"/>
  <c r="AY71" i="53"/>
  <c r="BA69" i="53"/>
  <c r="BJ69" i="53"/>
  <c r="BG72" i="53"/>
  <c r="CT72" i="53" s="1"/>
  <c r="BB69" i="53"/>
  <c r="BF71" i="53"/>
  <c r="CS71" i="53" s="1"/>
  <c r="AX71" i="53"/>
  <c r="AX70" i="53"/>
  <c r="BF70" i="53"/>
  <c r="CS70" i="53" s="1"/>
  <c r="BH70" i="53"/>
  <c r="BF69" i="53"/>
  <c r="BG69" i="53"/>
  <c r="AZ71" i="53"/>
  <c r="BC70" i="53"/>
  <c r="CP70" i="53" s="1"/>
  <c r="AY70" i="53"/>
  <c r="BH72" i="53"/>
  <c r="AY72" i="53"/>
  <c r="BJ71" i="53"/>
  <c r="CV71" i="53" s="1"/>
  <c r="BE71" i="53"/>
  <c r="CR71" i="53" s="1"/>
  <c r="BB72" i="53"/>
  <c r="CO72" i="53" s="1"/>
  <c r="BI72" i="53"/>
  <c r="CU72" i="53" s="1"/>
  <c r="BA72" i="53"/>
  <c r="BG70" i="53"/>
  <c r="CT70" i="53" s="1"/>
  <c r="BI69" i="53"/>
  <c r="AZ70" i="53"/>
  <c r="BC72" i="53"/>
  <c r="CP72" i="53" s="1"/>
  <c r="BI70" i="53"/>
  <c r="CU70" i="53" s="1"/>
  <c r="BH69" i="53"/>
  <c r="AZ72" i="53"/>
  <c r="BJ70" i="53"/>
  <c r="CV70" i="53" s="1"/>
  <c r="BD72" i="53"/>
  <c r="CQ72" i="53" s="1"/>
  <c r="BB71" i="53"/>
  <c r="CO71" i="53" s="1"/>
  <c r="BG71" i="53"/>
  <c r="CT71" i="53" s="1"/>
  <c r="BB70" i="53"/>
  <c r="CO70" i="53" s="1"/>
  <c r="BA71" i="53"/>
  <c r="AZ69" i="53"/>
  <c r="BA70" i="53"/>
  <c r="BE72" i="53"/>
  <c r="CR72" i="53" s="1"/>
  <c r="BJ24" i="53"/>
  <c r="CV24" i="53" s="1"/>
  <c r="BA21" i="53"/>
  <c r="BF23" i="53"/>
  <c r="CS23" i="53" s="1"/>
  <c r="AX22" i="53"/>
  <c r="BH23" i="53"/>
  <c r="AZ24" i="53"/>
  <c r="BH22" i="53"/>
  <c r="BB21" i="53"/>
  <c r="BF21" i="53"/>
  <c r="BG23" i="53"/>
  <c r="CT23" i="53" s="1"/>
  <c r="BF24" i="53"/>
  <c r="CS24" i="53" s="1"/>
  <c r="BD23" i="53"/>
  <c r="CQ23" i="53" s="1"/>
  <c r="BI23" i="53"/>
  <c r="CU23" i="53" s="1"/>
  <c r="AY24" i="53"/>
  <c r="BI21" i="53"/>
  <c r="AX24" i="53"/>
  <c r="BE24" i="53"/>
  <c r="CR24" i="53" s="1"/>
  <c r="BA22" i="53"/>
  <c r="BC21" i="53"/>
  <c r="BH21" i="53"/>
  <c r="BG21" i="53"/>
  <c r="BC24" i="53"/>
  <c r="CP24" i="53" s="1"/>
  <c r="AZ22" i="53"/>
  <c r="BD21" i="53"/>
  <c r="BJ23" i="53"/>
  <c r="CV23" i="53" s="1"/>
  <c r="BE21" i="53"/>
  <c r="AY22" i="53"/>
  <c r="BB24" i="53"/>
  <c r="CO24" i="53" s="1"/>
  <c r="BD24" i="53"/>
  <c r="CQ24" i="53" s="1"/>
  <c r="BJ21" i="53"/>
  <c r="BG22" i="53"/>
  <c r="CT22" i="53" s="1"/>
  <c r="BJ22" i="53"/>
  <c r="CV22" i="53" s="1"/>
  <c r="BD22" i="53"/>
  <c r="CQ22" i="53" s="1"/>
  <c r="BI22" i="53"/>
  <c r="CU22" i="53" s="1"/>
  <c r="BI24" i="53"/>
  <c r="CU24" i="53" s="1"/>
  <c r="AX21" i="53"/>
  <c r="BC22" i="53"/>
  <c r="CP22" i="53" s="1"/>
  <c r="BA24" i="53"/>
  <c r="BE22" i="53"/>
  <c r="CR22" i="53" s="1"/>
  <c r="BB22" i="53"/>
  <c r="CO22" i="53" s="1"/>
  <c r="BA23" i="53"/>
  <c r="AZ23" i="53"/>
  <c r="BE23" i="53"/>
  <c r="CR23" i="53" s="1"/>
  <c r="BG24" i="53"/>
  <c r="CT24" i="53" s="1"/>
  <c r="BF22" i="53"/>
  <c r="CS22" i="53" s="1"/>
  <c r="BH24" i="53"/>
  <c r="BC23" i="53"/>
  <c r="CP23" i="53" s="1"/>
  <c r="AX23" i="53"/>
  <c r="AY23" i="53"/>
  <c r="BB23" i="53"/>
  <c r="CO23" i="53" s="1"/>
  <c r="AY21" i="53"/>
  <c r="AZ21" i="53"/>
  <c r="BJ56" i="53"/>
  <c r="CV56" i="53" s="1"/>
  <c r="BB55" i="53"/>
  <c r="CO55" i="53" s="1"/>
  <c r="BG54" i="53"/>
  <c r="CT54" i="53" s="1"/>
  <c r="AX54" i="53"/>
  <c r="BA56" i="53"/>
  <c r="BI55" i="53"/>
  <c r="CU55" i="53" s="1"/>
  <c r="BB53" i="53"/>
  <c r="BI56" i="53"/>
  <c r="CU56" i="53" s="1"/>
  <c r="AX53" i="53"/>
  <c r="BB56" i="53"/>
  <c r="CO56" i="53" s="1"/>
  <c r="BH55" i="53"/>
  <c r="BD55" i="53"/>
  <c r="CQ55" i="53" s="1"/>
  <c r="BH54" i="53"/>
  <c r="BA55" i="53"/>
  <c r="BD53" i="53"/>
  <c r="BC53" i="53"/>
  <c r="BG53" i="53"/>
  <c r="AZ56" i="53"/>
  <c r="BB54" i="53"/>
  <c r="CO54" i="53" s="1"/>
  <c r="BF55" i="53"/>
  <c r="CS55" i="53" s="1"/>
  <c r="BH53" i="53"/>
  <c r="AX56" i="53"/>
  <c r="BI54" i="53"/>
  <c r="CU54" i="53" s="1"/>
  <c r="BE53" i="53"/>
  <c r="BJ55" i="53"/>
  <c r="CV55" i="53" s="1"/>
  <c r="AY55" i="53"/>
  <c r="BA53" i="53"/>
  <c r="BD54" i="53"/>
  <c r="CQ54" i="53" s="1"/>
  <c r="AY56" i="53"/>
  <c r="BD56" i="53"/>
  <c r="CQ56" i="53" s="1"/>
  <c r="BF54" i="53"/>
  <c r="CS54" i="53" s="1"/>
  <c r="BH56" i="53"/>
  <c r="BF53" i="53"/>
  <c r="BI53" i="53"/>
  <c r="BJ54" i="53"/>
  <c r="CV54" i="53" s="1"/>
  <c r="AY54" i="53"/>
  <c r="AZ54" i="53"/>
  <c r="BA54" i="53"/>
  <c r="BC56" i="53"/>
  <c r="CP56" i="53" s="1"/>
  <c r="AY53" i="53"/>
  <c r="BG55" i="53"/>
  <c r="CT55" i="53" s="1"/>
  <c r="AX55" i="53"/>
  <c r="BC54" i="53"/>
  <c r="CP54" i="53" s="1"/>
  <c r="BJ53" i="53"/>
  <c r="BF56" i="53"/>
  <c r="CS56" i="53" s="1"/>
  <c r="BC55" i="53"/>
  <c r="CP55" i="53" s="1"/>
  <c r="BE55" i="53"/>
  <c r="CR55" i="53" s="1"/>
  <c r="BE56" i="53"/>
  <c r="CR56" i="53" s="1"/>
  <c r="BE54" i="53"/>
  <c r="CR54" i="53" s="1"/>
  <c r="BG56" i="53"/>
  <c r="CT56" i="53" s="1"/>
  <c r="AZ55" i="53"/>
  <c r="AZ53" i="53"/>
  <c r="BJ40" i="53"/>
  <c r="CV40" i="53" s="1"/>
  <c r="BI40" i="53"/>
  <c r="CU40" i="53" s="1"/>
  <c r="BH37" i="53"/>
  <c r="AY40" i="53"/>
  <c r="BA40" i="53"/>
  <c r="AZ39" i="53"/>
  <c r="CJ39" i="53" s="1"/>
  <c r="BI39" i="53"/>
  <c r="CU39" i="53" s="1"/>
  <c r="BJ39" i="53"/>
  <c r="CV39" i="53" s="1"/>
  <c r="BB37" i="53"/>
  <c r="BE39" i="53"/>
  <c r="CR39" i="53" s="1"/>
  <c r="BE37" i="53"/>
  <c r="BG40" i="53"/>
  <c r="CT40" i="53" s="1"/>
  <c r="BA39" i="53"/>
  <c r="AY39" i="53"/>
  <c r="BI38" i="53"/>
  <c r="CU38" i="53" s="1"/>
  <c r="AZ37" i="53"/>
  <c r="AX37" i="53"/>
  <c r="BA37" i="53"/>
  <c r="BD40" i="53"/>
  <c r="CQ40" i="53" s="1"/>
  <c r="BF37" i="53"/>
  <c r="BH39" i="53"/>
  <c r="CW39" i="53" s="1"/>
  <c r="BE38" i="53"/>
  <c r="CR38" i="53" s="1"/>
  <c r="BG38" i="53"/>
  <c r="CT38" i="53" s="1"/>
  <c r="BC39" i="53"/>
  <c r="CP39" i="53" s="1"/>
  <c r="BD39" i="53"/>
  <c r="CQ39" i="53" s="1"/>
  <c r="AX40" i="53"/>
  <c r="BJ38" i="53"/>
  <c r="CV38" i="53" s="1"/>
  <c r="BC37" i="53"/>
  <c r="AX38" i="53"/>
  <c r="AZ38" i="53"/>
  <c r="AX39" i="53"/>
  <c r="BF39" i="53"/>
  <c r="CS39" i="53" s="1"/>
  <c r="BB39" i="53"/>
  <c r="CO39" i="53" s="1"/>
  <c r="BC40" i="53"/>
  <c r="CP40" i="53" s="1"/>
  <c r="BC38" i="53"/>
  <c r="CP38" i="53" s="1"/>
  <c r="AZ40" i="53"/>
  <c r="AY38" i="53"/>
  <c r="BH38" i="53"/>
  <c r="CW38" i="53" s="1"/>
  <c r="BA38" i="53"/>
  <c r="BD37" i="53"/>
  <c r="BD38" i="53"/>
  <c r="CQ38" i="53" s="1"/>
  <c r="BF38" i="53"/>
  <c r="CS38" i="53" s="1"/>
  <c r="BB40" i="53"/>
  <c r="CO40" i="53" s="1"/>
  <c r="AY37" i="53"/>
  <c r="BE40" i="53"/>
  <c r="CR40" i="53" s="1"/>
  <c r="BF40" i="53"/>
  <c r="CS40" i="53" s="1"/>
  <c r="BJ37" i="53"/>
  <c r="BB38" i="53"/>
  <c r="CO38" i="53" s="1"/>
  <c r="BG39" i="53"/>
  <c r="CT39" i="53" s="1"/>
  <c r="BG37" i="53"/>
  <c r="BI37" i="53"/>
  <c r="BH40" i="53"/>
  <c r="CW40" i="53" s="1"/>
  <c r="AA18" i="54"/>
  <c r="AC18" i="54"/>
  <c r="AB18" i="54"/>
  <c r="CK55" i="53" l="1"/>
  <c r="CI55" i="53"/>
  <c r="CJ55" i="53"/>
  <c r="CM55" i="53"/>
  <c r="CL55" i="53"/>
  <c r="CN55" i="53"/>
  <c r="CI56" i="53"/>
  <c r="CK56" i="53"/>
  <c r="CJ56" i="53"/>
  <c r="CL54" i="53"/>
  <c r="CM54" i="53"/>
  <c r="CN54" i="53"/>
  <c r="CL56" i="53"/>
  <c r="CM56" i="53"/>
  <c r="CN56" i="53"/>
  <c r="AC6" i="54"/>
  <c r="CK39" i="53"/>
  <c r="CI39" i="53"/>
  <c r="CN40" i="53"/>
  <c r="CL40" i="53"/>
  <c r="CM40" i="53"/>
  <c r="CN39" i="53"/>
  <c r="CL39" i="53"/>
  <c r="CM39" i="53"/>
  <c r="CL38" i="53"/>
  <c r="CM38" i="53"/>
  <c r="CN38" i="53"/>
  <c r="CJ40" i="53"/>
  <c r="CK40" i="53"/>
  <c r="CI40" i="53"/>
  <c r="CK118" i="53"/>
  <c r="CJ118" i="53"/>
  <c r="CI118" i="53"/>
  <c r="CN71" i="53"/>
  <c r="CL71" i="53"/>
  <c r="CM71" i="53"/>
  <c r="CJ119" i="53"/>
  <c r="CI119" i="53"/>
  <c r="CK119" i="53"/>
  <c r="CL118" i="53"/>
  <c r="CN118" i="53"/>
  <c r="CM118" i="53"/>
  <c r="CN88" i="53"/>
  <c r="CM88" i="53"/>
  <c r="CL88" i="53"/>
  <c r="CL72" i="53"/>
  <c r="CN72" i="53"/>
  <c r="CM72" i="53"/>
  <c r="CN119" i="53"/>
  <c r="CM119" i="53"/>
  <c r="CL119" i="53"/>
  <c r="CN86" i="53"/>
  <c r="CL86" i="53"/>
  <c r="CM86" i="53"/>
  <c r="CJ72" i="53"/>
  <c r="CI72" i="53"/>
  <c r="CK72" i="53"/>
  <c r="CJ120" i="53"/>
  <c r="CK120" i="53"/>
  <c r="CI120" i="53"/>
  <c r="CJ71" i="53"/>
  <c r="CK71" i="53"/>
  <c r="CI71" i="53"/>
  <c r="CM87" i="53"/>
  <c r="CN87" i="53"/>
  <c r="CL87" i="53"/>
  <c r="CM120" i="53"/>
  <c r="CL120" i="53"/>
  <c r="CN120" i="53"/>
  <c r="CN70" i="53"/>
  <c r="CM70" i="53"/>
  <c r="CL70" i="53"/>
  <c r="CK24" i="53"/>
  <c r="CJ24" i="53"/>
  <c r="CI24" i="53"/>
  <c r="CN22" i="53"/>
  <c r="CL22" i="53"/>
  <c r="CM22" i="53"/>
  <c r="CJ23" i="53"/>
  <c r="CK23" i="53"/>
  <c r="CI23" i="53"/>
  <c r="CL24" i="53"/>
  <c r="CM24" i="53"/>
  <c r="CN24" i="53"/>
  <c r="CN23" i="53"/>
  <c r="CM23" i="53"/>
  <c r="CL23" i="53"/>
  <c r="AA6" i="54"/>
  <c r="CR8" i="53"/>
  <c r="CL7" i="53"/>
  <c r="CN7" i="53"/>
  <c r="CM7" i="53"/>
  <c r="CN8" i="53"/>
  <c r="CL8" i="53"/>
  <c r="CM8" i="53"/>
  <c r="CJ8" i="53"/>
  <c r="CI8" i="53"/>
  <c r="CK8" i="53"/>
  <c r="CK7" i="53"/>
  <c r="CJ7" i="53"/>
  <c r="CM6" i="53"/>
  <c r="CN6" i="53"/>
  <c r="CL6" i="53"/>
  <c r="AB44" i="54"/>
  <c r="AC44" i="54"/>
  <c r="AA44" i="54"/>
  <c r="Y34" i="54"/>
  <c r="Z34" i="54"/>
  <c r="X34" i="54"/>
  <c r="Y35" i="54"/>
  <c r="Z35" i="54"/>
  <c r="X35" i="54"/>
  <c r="Y43" i="54"/>
  <c r="Z43" i="54"/>
  <c r="X43" i="54"/>
  <c r="Z7" i="54"/>
  <c r="Y7" i="54"/>
  <c r="X7" i="54"/>
  <c r="X19" i="54"/>
  <c r="Y19" i="54"/>
  <c r="Z19" i="54"/>
  <c r="Z25" i="54"/>
  <c r="X25" i="54"/>
  <c r="Y25" i="54"/>
  <c r="Z8" i="54"/>
  <c r="Y8" i="54"/>
  <c r="X8" i="54"/>
  <c r="AC33" i="54"/>
  <c r="AA33" i="54"/>
  <c r="AB33" i="54"/>
  <c r="AC7" i="54"/>
  <c r="AB7" i="54"/>
  <c r="AA7" i="54"/>
  <c r="AB12" i="54"/>
  <c r="AC12" i="54"/>
  <c r="AA12" i="54"/>
  <c r="AA35" i="54"/>
  <c r="AB35" i="54"/>
  <c r="AC35" i="54"/>
  <c r="AA25" i="54"/>
  <c r="AB25" i="54"/>
  <c r="AC25" i="54"/>
  <c r="AB8" i="54"/>
  <c r="AA8" i="54"/>
  <c r="AC8" i="54"/>
  <c r="Y13" i="54"/>
  <c r="Z13" i="54"/>
  <c r="X13" i="54"/>
  <c r="AC43" i="54"/>
  <c r="AA43" i="54"/>
  <c r="AB43" i="54"/>
  <c r="Y44" i="54"/>
  <c r="X44" i="54"/>
  <c r="Z44" i="54"/>
  <c r="AC29" i="54"/>
  <c r="AA29" i="54"/>
  <c r="AB29" i="54"/>
  <c r="AB13" i="54"/>
  <c r="AC13" i="54"/>
  <c r="AA13" i="54"/>
  <c r="AC34" i="54"/>
  <c r="AB34" i="54"/>
  <c r="AA34" i="54"/>
  <c r="AC26" i="54"/>
  <c r="AB26" i="54"/>
  <c r="AA26" i="54"/>
  <c r="AA14" i="54"/>
  <c r="AC14" i="54"/>
  <c r="AB14" i="54"/>
  <c r="Y14" i="54"/>
  <c r="X14" i="54"/>
  <c r="Z14" i="54"/>
  <c r="AA28" i="54"/>
  <c r="AC28" i="54"/>
  <c r="AB28" i="54"/>
  <c r="AA24" i="54"/>
  <c r="AC24" i="54"/>
  <c r="AB24" i="54"/>
  <c r="Z26" i="54"/>
  <c r="X26" i="54"/>
  <c r="Y26" i="54"/>
  <c r="AC27" i="54"/>
  <c r="AB27" i="54"/>
  <c r="AA27" i="54"/>
  <c r="AA20" i="54"/>
  <c r="AB20" i="54"/>
  <c r="AC20" i="54"/>
  <c r="X20" i="54"/>
  <c r="Y20" i="54"/>
  <c r="Z20" i="54"/>
  <c r="AB19" i="54"/>
  <c r="AA19" i="54"/>
  <c r="AC19" i="54"/>
</calcChain>
</file>

<file path=xl/sharedStrings.xml><?xml version="1.0" encoding="utf-8"?>
<sst xmlns="http://schemas.openxmlformats.org/spreadsheetml/2006/main" count="1601" uniqueCount="161">
  <si>
    <t>Model</t>
  </si>
  <si>
    <t>Work</t>
  </si>
  <si>
    <t>University</t>
  </si>
  <si>
    <t>School</t>
  </si>
  <si>
    <t>Survey</t>
  </si>
  <si>
    <t>Total</t>
  </si>
  <si>
    <t>work</t>
  </si>
  <si>
    <t>univ</t>
  </si>
  <si>
    <t>DAP</t>
  </si>
  <si>
    <t>Maintenance</t>
  </si>
  <si>
    <t>Discretionary</t>
  </si>
  <si>
    <t>Joint Tour Frequency</t>
  </si>
  <si>
    <t>sch</t>
  </si>
  <si>
    <t>imain</t>
  </si>
  <si>
    <t>idisc</t>
  </si>
  <si>
    <t>jmain</t>
  </si>
  <si>
    <t>jdisc</t>
  </si>
  <si>
    <t>atwork</t>
  </si>
  <si>
    <t>Mode</t>
  </si>
  <si>
    <t>0 Auto</t>
  </si>
  <si>
    <t>Difference</t>
  </si>
  <si>
    <t>Difference (Tours)</t>
  </si>
  <si>
    <t>% Difference</t>
  </si>
  <si>
    <t>SURVEY</t>
  </si>
  <si>
    <t>MODEL</t>
  </si>
  <si>
    <t>Sno</t>
  </si>
  <si>
    <t>Mandatory DC - TLFD</t>
  </si>
  <si>
    <t>Auto Ownership</t>
  </si>
  <si>
    <t>Mandatory Tour Frequency</t>
  </si>
  <si>
    <t>Individual Non Mandatory Tour Frequency</t>
  </si>
  <si>
    <t>Tours Summary</t>
  </si>
  <si>
    <t>Time of Day</t>
  </si>
  <si>
    <t>Tour Mode Choice</t>
  </si>
  <si>
    <t>Non Mandatory DC - TLFD</t>
  </si>
  <si>
    <t>Stop Frequency</t>
  </si>
  <si>
    <t>Trip Mode Choice</t>
  </si>
  <si>
    <t>StopPurpose</t>
  </si>
  <si>
    <t>Stop Location (out-of-direction)</t>
  </si>
  <si>
    <t>Stop Departure Time</t>
  </si>
  <si>
    <t>Summary Type</t>
  </si>
  <si>
    <t>Index</t>
  </si>
  <si>
    <t>Trip Departure Time</t>
  </si>
  <si>
    <t>Total Stops&amp;Trips</t>
  </si>
  <si>
    <t>SOVNT</t>
  </si>
  <si>
    <t>SOVTL</t>
  </si>
  <si>
    <t>WALK</t>
  </si>
  <si>
    <t>BIKE</t>
  </si>
  <si>
    <t>SCHBUS</t>
  </si>
  <si>
    <t>Sector Flows</t>
  </si>
  <si>
    <t>Transit Boardings</t>
  </si>
  <si>
    <t>Set Output Expansion</t>
  </si>
  <si>
    <t>CMAP ABM Calibration Summaries</t>
  </si>
  <si>
    <t>County Flows</t>
  </si>
  <si>
    <t>AO CrossTabs</t>
  </si>
  <si>
    <t>Free Parking</t>
  </si>
  <si>
    <t>SOV</t>
  </si>
  <si>
    <t>WLK TRN</t>
  </si>
  <si>
    <t>KNR TRN</t>
  </si>
  <si>
    <t>PNR TRN</t>
  </si>
  <si>
    <t>Tour Mode Choice Adjustments</t>
  </si>
  <si>
    <t>Dampening</t>
  </si>
  <si>
    <t>HOV2</t>
  </si>
  <si>
    <t>HOV3</t>
  </si>
  <si>
    <t>SR2HOV</t>
  </si>
  <si>
    <t>SR3HOV</t>
  </si>
  <si>
    <t>0-Auto</t>
  </si>
  <si>
    <t>0-Auto - Indiv</t>
  </si>
  <si>
    <t>0-Auto - Joint</t>
  </si>
  <si>
    <t>WorkBased</t>
  </si>
  <si>
    <t>Next Adjustments (copy these coefficient adjustments and paste into TourModeChoice UEC)</t>
  </si>
  <si>
    <t>Previous Adjustments</t>
  </si>
  <si>
    <t>id</t>
  </si>
  <si>
    <t>purpose</t>
  </si>
  <si>
    <t>freq_as0</t>
  </si>
  <si>
    <t>freq_as1</t>
  </si>
  <si>
    <t>freq_as2</t>
  </si>
  <si>
    <t>freq_all</t>
  </si>
  <si>
    <t>(tmodeProfile_vis.csv)</t>
  </si>
  <si>
    <t>WLK-SET</t>
  </si>
  <si>
    <t>PNR-SET</t>
  </si>
  <si>
    <t>Scaled Survey</t>
  </si>
  <si>
    <t>NOTE: while scaling keep transit tours constant and scale the other to match estimated totals</t>
  </si>
  <si>
    <t>SURVEY_NEW</t>
  </si>
  <si>
    <t>(tmodeProfile_vis.csv) -- copy and paste this into HTS summaries to have calibration targets in HTML visualizer</t>
  </si>
  <si>
    <t># of Workers in the Household</t>
  </si>
  <si>
    <t>HHVEH</t>
  </si>
  <si>
    <t>Census  - ACS15 5YR</t>
  </si>
  <si>
    <t>Previous</t>
  </si>
  <si>
    <t>Adjust</t>
  </si>
  <si>
    <t>Next</t>
  </si>
  <si>
    <t>3+</t>
  </si>
  <si>
    <t>Autos &lt;  Workers</t>
  </si>
  <si>
    <t>Autos &gt;= Workers</t>
  </si>
  <si>
    <t>Autos &lt; Workers</t>
  </si>
  <si>
    <t>Autos &lt; Workers - Indiv</t>
  </si>
  <si>
    <t>Autos &lt; Workers - Joint</t>
  </si>
  <si>
    <t>Autos&gt;=Workers</t>
  </si>
  <si>
    <t>Autos&gt;=Workers - Indiv</t>
  </si>
  <si>
    <t>Autos&gt;=Workers - Joint</t>
  </si>
  <si>
    <t>SR2GP</t>
  </si>
  <si>
    <t>SR2PAY</t>
  </si>
  <si>
    <t>SR3GP</t>
  </si>
  <si>
    <t>SR3PAY</t>
  </si>
  <si>
    <t>copy from scaled mode choice targets</t>
  </si>
  <si>
    <t>Auto 0</t>
  </si>
  <si>
    <t>Workers</t>
  </si>
  <si>
    <t>Auto0</t>
  </si>
  <si>
    <t>Auto1</t>
  </si>
  <si>
    <t>Auto2</t>
  </si>
  <si>
    <t>Auto3</t>
  </si>
  <si>
    <t>Auto4</t>
  </si>
  <si>
    <t>Adjustment</t>
  </si>
  <si>
    <t>KNR_PERS</t>
  </si>
  <si>
    <t>KNR_TNC</t>
  </si>
  <si>
    <t>TAXI</t>
  </si>
  <si>
    <t>TNC</t>
  </si>
  <si>
    <t>Auto SOV</t>
  </si>
  <si>
    <t>Auto 2 Person (Free)</t>
  </si>
  <si>
    <t>Auto 3+ Person (Free)</t>
  </si>
  <si>
    <t>Walk</t>
  </si>
  <si>
    <t>Bike/Moped</t>
  </si>
  <si>
    <t>Walk-Transit</t>
  </si>
  <si>
    <t>PNR-Transit</t>
  </si>
  <si>
    <t>KNR-Transit</t>
  </si>
  <si>
    <t>TNC-Transit</t>
  </si>
  <si>
    <t>School Bus</t>
  </si>
  <si>
    <t>Taxi\Shuttle</t>
  </si>
  <si>
    <t>TNC TRN</t>
  </si>
  <si>
    <t>Adjustments Transposed</t>
  </si>
  <si>
    <t>Previous Coefficients</t>
  </si>
  <si>
    <t>Alt1</t>
  </si>
  <si>
    <t>Alt2</t>
  </si>
  <si>
    <t>Alt3</t>
  </si>
  <si>
    <t>Alt4</t>
  </si>
  <si>
    <t>Alt5</t>
  </si>
  <si>
    <t>Alt6</t>
  </si>
  <si>
    <t>Alt7</t>
  </si>
  <si>
    <t>Alt8</t>
  </si>
  <si>
    <t>Alt9</t>
  </si>
  <si>
    <t>Alt10</t>
  </si>
  <si>
    <t>Alt11</t>
  </si>
  <si>
    <t>Alt12</t>
  </si>
  <si>
    <t>Alt13</t>
  </si>
  <si>
    <t>Alt14</t>
  </si>
  <si>
    <t>Alt15</t>
  </si>
  <si>
    <t>Alt16</t>
  </si>
  <si>
    <t>DRIVEALONEFREE</t>
  </si>
  <si>
    <t>DRIVEALONEPAY</t>
  </si>
  <si>
    <t>SHARED2GP</t>
  </si>
  <si>
    <t>SHARED2HOV</t>
  </si>
  <si>
    <t>SHARED2PAY</t>
  </si>
  <si>
    <t>SHARED3GP</t>
  </si>
  <si>
    <t>SHARED3HOV</t>
  </si>
  <si>
    <t>SHARED3PAY</t>
  </si>
  <si>
    <t>WALK_SET</t>
  </si>
  <si>
    <t>PNR_SET</t>
  </si>
  <si>
    <t>zeroAutoHH</t>
  </si>
  <si>
    <t>autoDeficientHH</t>
  </si>
  <si>
    <t>autoSufficientHH</t>
  </si>
  <si>
    <t>New Coefficients</t>
  </si>
  <si>
    <t>Zero Count Adjustment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</si>
</sst>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0.0%"/>
    <numFmt numFmtId="165" formatCode="0.000"/>
    <numFmt numFmtId="166" formatCode="0.0000"/>
    <numFmt numFmtId="167" formatCode="_(* #,##0_);_(* \(#,##0\);_(* &quot;-&quot;??_);_(@_)"/>
  </numFmts>
  <fonts count="4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0"/>
      <color indexed="8"/>
      <name val="Calibri"/>
      <family val="2"/>
    </font>
    <font>
      <sz val="11"/>
      <color rgb="FFFF0000"/>
      <name val="Calibri"/>
      <family val="2"/>
      <scheme val="minor"/>
    </font>
    <font>
      <sz val="20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22"/>
      <color theme="10"/>
      <name val="Calibri"/>
      <family val="2"/>
      <scheme val="minor"/>
    </font>
    <font>
      <b/>
      <i/>
      <u/>
      <sz val="16"/>
      <color theme="10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  <font>
      <b/>
      <sz val="16"/>
      <color rgb="FFFA7D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Lucida Console"/>
      <family val="3"/>
    </font>
  </fonts>
  <fills count="4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00B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DE9D9"/>
        <bgColor rgb="FF000000"/>
      </patternFill>
    </fill>
    <fill>
      <patternFill patternType="solid">
        <fgColor rgb="FFF79646"/>
        <bgColor rgb="FF000000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8">
    <xf numFmtId="0" fontId="0" fillId="0" borderId="0"/>
    <xf numFmtId="9" fontId="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6" fillId="4" borderId="22" applyNumberFormat="0" applyAlignment="0" applyProtection="0"/>
    <xf numFmtId="0" fontId="17" fillId="5" borderId="22" applyNumberFormat="0" applyAlignment="0" applyProtection="0"/>
    <xf numFmtId="0" fontId="18" fillId="4" borderId="23" applyNumberFormat="0" applyAlignment="0" applyProtection="0"/>
    <xf numFmtId="0" fontId="22" fillId="6" borderId="24" applyNumberFormat="0" applyAlignment="0" applyProtection="0"/>
    <xf numFmtId="0" fontId="23" fillId="0" borderId="0"/>
    <xf numFmtId="0" fontId="23" fillId="0" borderId="0"/>
    <xf numFmtId="0" fontId="23" fillId="0" borderId="0"/>
    <xf numFmtId="0" fontId="29" fillId="0" borderId="0" applyNumberFormat="0" applyFill="0" applyBorder="0" applyAlignment="0" applyProtection="0"/>
    <xf numFmtId="0" fontId="30" fillId="0" borderId="29" applyNumberFormat="0" applyFill="0" applyAlignment="0" applyProtection="0"/>
    <xf numFmtId="0" fontId="31" fillId="0" borderId="30" applyNumberFormat="0" applyFill="0" applyAlignment="0" applyProtection="0"/>
    <xf numFmtId="0" fontId="32" fillId="0" borderId="31" applyNumberFormat="0" applyFill="0" applyAlignment="0" applyProtection="0"/>
    <xf numFmtId="0" fontId="32" fillId="0" borderId="0" applyNumberFormat="0" applyFill="0" applyBorder="0" applyAlignment="0" applyProtection="0"/>
    <xf numFmtId="0" fontId="33" fillId="8" borderId="0" applyNumberFormat="0" applyBorder="0" applyAlignment="0" applyProtection="0"/>
    <xf numFmtId="0" fontId="34" fillId="9" borderId="0" applyNumberFormat="0" applyBorder="0" applyAlignment="0" applyProtection="0"/>
    <xf numFmtId="0" fontId="35" fillId="10" borderId="0" applyNumberFormat="0" applyBorder="0" applyAlignment="0" applyProtection="0"/>
    <xf numFmtId="0" fontId="36" fillId="0" borderId="32" applyNumberFormat="0" applyFill="0" applyAlignment="0" applyProtection="0"/>
    <xf numFmtId="0" fontId="7" fillId="0" borderId="0" applyNumberFormat="0" applyFill="0" applyBorder="0" applyAlignment="0" applyProtection="0"/>
    <xf numFmtId="0" fontId="1" fillId="11" borderId="33" applyNumberFormat="0" applyFont="0" applyAlignment="0" applyProtection="0"/>
    <xf numFmtId="0" fontId="37" fillId="0" borderId="0" applyNumberFormat="0" applyFill="0" applyBorder="0" applyAlignment="0" applyProtection="0"/>
    <xf numFmtId="0" fontId="2" fillId="0" borderId="34" applyNumberFormat="0" applyFill="0" applyAlignment="0" applyProtection="0"/>
    <xf numFmtId="0" fontId="38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38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38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38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38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8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43" fontId="1" fillId="0" borderId="0" applyFont="0" applyFill="0" applyBorder="0" applyAlignment="0" applyProtection="0"/>
  </cellStyleXfs>
  <cellXfs count="124">
    <xf numFmtId="0" fontId="0" fillId="0" borderId="0" xfId="0"/>
    <xf numFmtId="0" fontId="2" fillId="0" borderId="0" xfId="0" applyFont="1"/>
    <xf numFmtId="0" fontId="0" fillId="0" borderId="0" xfId="0" applyBorder="1"/>
    <xf numFmtId="0" fontId="2" fillId="0" borderId="0" xfId="0" applyFont="1" applyBorder="1"/>
    <xf numFmtId="0" fontId="6" fillId="0" borderId="12" xfId="0" applyFont="1" applyBorder="1"/>
    <xf numFmtId="0" fontId="6" fillId="0" borderId="8" xfId="0" applyFont="1" applyBorder="1" applyAlignment="1">
      <alignment horizontal="center" wrapText="1"/>
    </xf>
    <xf numFmtId="0" fontId="6" fillId="0" borderId="9" xfId="0" applyFont="1" applyBorder="1" applyAlignment="1">
      <alignment horizontal="center" wrapText="1"/>
    </xf>
    <xf numFmtId="0" fontId="6" fillId="0" borderId="10" xfId="0" applyFont="1" applyBorder="1" applyAlignment="1">
      <alignment horizontal="center" wrapText="1"/>
    </xf>
    <xf numFmtId="0" fontId="6" fillId="0" borderId="13" xfId="0" applyFont="1" applyBorder="1" applyAlignment="1">
      <alignment horizontal="center" wrapText="1"/>
    </xf>
    <xf numFmtId="0" fontId="6" fillId="0" borderId="15" xfId="0" applyFont="1" applyBorder="1"/>
    <xf numFmtId="0" fontId="6" fillId="0" borderId="17" xfId="0" applyFont="1" applyBorder="1"/>
    <xf numFmtId="3" fontId="6" fillId="0" borderId="18" xfId="0" applyNumberFormat="1" applyFont="1" applyBorder="1"/>
    <xf numFmtId="3" fontId="6" fillId="0" borderId="19" xfId="0" applyNumberFormat="1" applyFont="1" applyBorder="1"/>
    <xf numFmtId="3" fontId="6" fillId="0" borderId="20" xfId="0" applyNumberFormat="1" applyFont="1" applyBorder="1"/>
    <xf numFmtId="3" fontId="6" fillId="0" borderId="21" xfId="0" applyNumberFormat="1" applyFont="1" applyBorder="1"/>
    <xf numFmtId="3" fontId="6" fillId="0" borderId="3" xfId="0" applyNumberFormat="1" applyFont="1" applyFill="1" applyBorder="1"/>
    <xf numFmtId="3" fontId="6" fillId="0" borderId="14" xfId="0" applyNumberFormat="1" applyFont="1" applyFill="1" applyBorder="1"/>
    <xf numFmtId="0" fontId="0" fillId="0" borderId="0" xfId="0" applyFill="1"/>
    <xf numFmtId="3" fontId="6" fillId="0" borderId="16" xfId="0" applyNumberFormat="1" applyFont="1" applyFill="1" applyBorder="1"/>
    <xf numFmtId="164" fontId="6" fillId="0" borderId="3" xfId="1" applyNumberFormat="1" applyFont="1" applyFill="1" applyBorder="1"/>
    <xf numFmtId="164" fontId="6" fillId="0" borderId="14" xfId="1" applyNumberFormat="1" applyFont="1" applyFill="1" applyBorder="1"/>
    <xf numFmtId="0" fontId="3" fillId="2" borderId="0" xfId="0" applyFont="1" applyFill="1"/>
    <xf numFmtId="0" fontId="8" fillId="0" borderId="0" xfId="0" applyFont="1"/>
    <xf numFmtId="0" fontId="10" fillId="0" borderId="0" xfId="0" applyFont="1"/>
    <xf numFmtId="0" fontId="9" fillId="0" borderId="2" xfId="0" applyFont="1" applyBorder="1"/>
    <xf numFmtId="0" fontId="11" fillId="0" borderId="0" xfId="0" applyFont="1"/>
    <xf numFmtId="0" fontId="13" fillId="0" borderId="0" xfId="2" applyFont="1"/>
    <xf numFmtId="0" fontId="14" fillId="0" borderId="0" xfId="2" applyFont="1"/>
    <xf numFmtId="0" fontId="19" fillId="0" borderId="0" xfId="0" applyFont="1"/>
    <xf numFmtId="0" fontId="20" fillId="4" borderId="22" xfId="3" applyFont="1"/>
    <xf numFmtId="0" fontId="16" fillId="4" borderId="22" xfId="3"/>
    <xf numFmtId="3" fontId="6" fillId="0" borderId="0" xfId="0" applyNumberFormat="1" applyFont="1" applyBorder="1"/>
    <xf numFmtId="0" fontId="6" fillId="0" borderId="0" xfId="0" applyFont="1" applyBorder="1"/>
    <xf numFmtId="164" fontId="6" fillId="0" borderId="0" xfId="1" applyNumberFormat="1" applyFont="1" applyBorder="1"/>
    <xf numFmtId="164" fontId="6" fillId="0" borderId="0" xfId="1" applyNumberFormat="1" applyFont="1" applyFill="1" applyBorder="1"/>
    <xf numFmtId="164" fontId="6" fillId="0" borderId="18" xfId="1" applyNumberFormat="1" applyFont="1" applyFill="1" applyBorder="1"/>
    <xf numFmtId="164" fontId="6" fillId="0" borderId="21" xfId="1" applyNumberFormat="1" applyFont="1" applyFill="1" applyBorder="1"/>
    <xf numFmtId="3" fontId="6" fillId="0" borderId="18" xfId="0" applyNumberFormat="1" applyFont="1" applyFill="1" applyBorder="1"/>
    <xf numFmtId="3" fontId="6" fillId="0" borderId="21" xfId="0" applyNumberFormat="1" applyFont="1" applyFill="1" applyBorder="1"/>
    <xf numFmtId="0" fontId="0" fillId="0" borderId="0" xfId="0" applyFont="1" applyBorder="1"/>
    <xf numFmtId="0" fontId="0" fillId="0" borderId="0" xfId="0" applyFont="1" applyFill="1" applyBorder="1"/>
    <xf numFmtId="166" fontId="25" fillId="0" borderId="1" xfId="0" applyNumberFormat="1" applyFont="1" applyBorder="1" applyAlignment="1">
      <alignment horizontal="right"/>
    </xf>
    <xf numFmtId="166" fontId="25" fillId="0" borderId="1" xfId="0" applyNumberFormat="1" applyFont="1" applyFill="1" applyBorder="1" applyAlignment="1">
      <alignment horizontal="right"/>
    </xf>
    <xf numFmtId="0" fontId="26" fillId="0" borderId="1" xfId="0" applyFont="1" applyBorder="1"/>
    <xf numFmtId="0" fontId="24" fillId="0" borderId="0" xfId="0" applyFont="1" applyBorder="1"/>
    <xf numFmtId="0" fontId="26" fillId="0" borderId="1" xfId="0" applyFont="1" applyFill="1" applyBorder="1"/>
    <xf numFmtId="0" fontId="26" fillId="0" borderId="0" xfId="0" applyFont="1" applyBorder="1"/>
    <xf numFmtId="49" fontId="25" fillId="0" borderId="1" xfId="0" applyNumberFormat="1" applyFont="1" applyFill="1" applyBorder="1" applyAlignment="1">
      <alignment horizontal="left"/>
    </xf>
    <xf numFmtId="0" fontId="26" fillId="0" borderId="0" xfId="0" applyFont="1" applyFill="1" applyBorder="1"/>
    <xf numFmtId="0" fontId="28" fillId="0" borderId="0" xfId="0" applyFont="1" applyFill="1" applyBorder="1"/>
    <xf numFmtId="0" fontId="6" fillId="0" borderId="25" xfId="0" applyFont="1" applyBorder="1"/>
    <xf numFmtId="0" fontId="6" fillId="0" borderId="28" xfId="0" applyFont="1" applyBorder="1" applyAlignment="1">
      <alignment horizontal="center" wrapText="1"/>
    </xf>
    <xf numFmtId="0" fontId="6" fillId="0" borderId="0" xfId="0" applyFont="1" applyBorder="1" applyAlignment="1">
      <alignment horizontal="center" wrapText="1"/>
    </xf>
    <xf numFmtId="0" fontId="6" fillId="0" borderId="26" xfId="0" applyFont="1" applyBorder="1" applyAlignment="1">
      <alignment horizontal="center" wrapText="1"/>
    </xf>
    <xf numFmtId="0" fontId="6" fillId="0" borderId="27" xfId="0" applyFont="1" applyBorder="1" applyAlignment="1">
      <alignment horizontal="center" wrapText="1"/>
    </xf>
    <xf numFmtId="165" fontId="6" fillId="0" borderId="1" xfId="1" applyNumberFormat="1" applyFont="1" applyFill="1" applyBorder="1"/>
    <xf numFmtId="165" fontId="6" fillId="0" borderId="13" xfId="1" applyNumberFormat="1" applyFont="1" applyFill="1" applyBorder="1"/>
    <xf numFmtId="0" fontId="24" fillId="0" borderId="1" xfId="0" applyFont="1" applyBorder="1" applyAlignment="1">
      <alignment horizontal="right"/>
    </xf>
    <xf numFmtId="49" fontId="25" fillId="0" borderId="0" xfId="0" applyNumberFormat="1" applyFont="1" applyFill="1" applyBorder="1" applyAlignment="1">
      <alignment horizontal="left"/>
    </xf>
    <xf numFmtId="166" fontId="25" fillId="0" borderId="0" xfId="0" applyNumberFormat="1" applyFont="1" applyFill="1" applyBorder="1" applyAlignment="1">
      <alignment horizontal="right"/>
    </xf>
    <xf numFmtId="166" fontId="25" fillId="0" borderId="0" xfId="0" applyNumberFormat="1" applyFont="1" applyBorder="1" applyAlignment="1">
      <alignment horizontal="right"/>
    </xf>
    <xf numFmtId="165" fontId="6" fillId="0" borderId="14" xfId="1" applyNumberFormat="1" applyFont="1" applyFill="1" applyBorder="1"/>
    <xf numFmtId="0" fontId="27" fillId="3" borderId="0" xfId="0" applyFont="1" applyFill="1" applyBorder="1"/>
    <xf numFmtId="0" fontId="27" fillId="7" borderId="0" xfId="0" applyFont="1" applyFill="1" applyBorder="1"/>
    <xf numFmtId="0" fontId="0" fillId="0" borderId="0" xfId="0"/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3" fontId="6" fillId="36" borderId="3" xfId="0" applyNumberFormat="1" applyFont="1" applyFill="1" applyBorder="1"/>
    <xf numFmtId="0" fontId="21" fillId="0" borderId="0" xfId="0" applyFont="1" applyBorder="1" applyAlignment="1">
      <alignment horizontal="left"/>
    </xf>
    <xf numFmtId="3" fontId="6" fillId="36" borderId="16" xfId="0" applyNumberFormat="1" applyFont="1" applyFill="1" applyBorder="1"/>
    <xf numFmtId="49" fontId="25" fillId="0" borderId="11" xfId="0" applyNumberFormat="1" applyFont="1" applyFill="1" applyBorder="1" applyAlignment="1">
      <alignment horizontal="left"/>
    </xf>
    <xf numFmtId="166" fontId="25" fillId="0" borderId="11" xfId="0" applyNumberFormat="1" applyFont="1" applyFill="1" applyBorder="1" applyAlignment="1">
      <alignment horizontal="right"/>
    </xf>
    <xf numFmtId="166" fontId="25" fillId="0" borderId="11" xfId="0" applyNumberFormat="1" applyFont="1" applyBorder="1" applyAlignment="1">
      <alignment horizontal="right"/>
    </xf>
    <xf numFmtId="49" fontId="25" fillId="0" borderId="4" xfId="0" applyNumberFormat="1" applyFont="1" applyFill="1" applyBorder="1" applyAlignment="1">
      <alignment horizontal="left"/>
    </xf>
    <xf numFmtId="0" fontId="0" fillId="0" borderId="4" xfId="0" applyFont="1" applyBorder="1"/>
    <xf numFmtId="166" fontId="25" fillId="0" borderId="4" xfId="0" applyNumberFormat="1" applyFont="1" applyFill="1" applyBorder="1" applyAlignment="1">
      <alignment horizontal="right"/>
    </xf>
    <xf numFmtId="166" fontId="25" fillId="0" borderId="4" xfId="0" applyNumberFormat="1" applyFont="1" applyBorder="1" applyAlignment="1">
      <alignment horizontal="right"/>
    </xf>
    <xf numFmtId="0" fontId="24" fillId="0" borderId="0" xfId="0" applyFont="1" applyBorder="1" applyAlignment="1">
      <alignment horizontal="right"/>
    </xf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3" fontId="0" fillId="0" borderId="0" xfId="0" applyNumberFormat="1"/>
    <xf numFmtId="0" fontId="39" fillId="0" borderId="0" xfId="0" applyFont="1" applyAlignment="1">
      <alignment vertical="center"/>
    </xf>
    <xf numFmtId="0" fontId="0" fillId="0" borderId="0" xfId="0" applyAlignment="1">
      <alignment horizontal="center"/>
    </xf>
    <xf numFmtId="167" fontId="0" fillId="0" borderId="3" xfId="47" applyNumberFormat="1" applyFont="1" applyBorder="1"/>
    <xf numFmtId="167" fontId="0" fillId="0" borderId="4" xfId="47" applyNumberFormat="1" applyFont="1" applyBorder="1"/>
    <xf numFmtId="167" fontId="0" fillId="0" borderId="35" xfId="47" applyNumberFormat="1" applyFont="1" applyBorder="1"/>
    <xf numFmtId="167" fontId="0" fillId="0" borderId="36" xfId="47" applyNumberFormat="1" applyFont="1" applyBorder="1"/>
    <xf numFmtId="167" fontId="0" fillId="0" borderId="0" xfId="47" applyNumberFormat="1" applyFont="1" applyBorder="1"/>
    <xf numFmtId="167" fontId="0" fillId="0" borderId="5" xfId="47" applyNumberFormat="1" applyFont="1" applyBorder="1"/>
    <xf numFmtId="167" fontId="0" fillId="0" borderId="37" xfId="47" applyNumberFormat="1" applyFont="1" applyBorder="1"/>
    <xf numFmtId="167" fontId="0" fillId="0" borderId="6" xfId="47" applyNumberFormat="1" applyFont="1" applyBorder="1"/>
    <xf numFmtId="167" fontId="0" fillId="0" borderId="7" xfId="47" applyNumberFormat="1" applyFont="1" applyBorder="1"/>
    <xf numFmtId="0" fontId="0" fillId="0" borderId="0" xfId="0" applyAlignment="1">
      <alignment horizontal="right"/>
    </xf>
    <xf numFmtId="167" fontId="0" fillId="0" borderId="0" xfId="0" applyNumberFormat="1"/>
    <xf numFmtId="9" fontId="0" fillId="0" borderId="0" xfId="1" applyFont="1"/>
    <xf numFmtId="164" fontId="0" fillId="0" borderId="3" xfId="1" applyNumberFormat="1" applyFont="1" applyBorder="1"/>
    <xf numFmtId="164" fontId="0" fillId="0" borderId="4" xfId="1" applyNumberFormat="1" applyFont="1" applyBorder="1"/>
    <xf numFmtId="164" fontId="0" fillId="0" borderId="35" xfId="1" applyNumberFormat="1" applyFont="1" applyBorder="1"/>
    <xf numFmtId="164" fontId="0" fillId="0" borderId="0" xfId="1" applyNumberFormat="1" applyFont="1"/>
    <xf numFmtId="164" fontId="0" fillId="0" borderId="36" xfId="1" applyNumberFormat="1" applyFont="1" applyBorder="1"/>
    <xf numFmtId="164" fontId="0" fillId="0" borderId="0" xfId="1" applyNumberFormat="1" applyFont="1" applyBorder="1"/>
    <xf numFmtId="164" fontId="0" fillId="0" borderId="5" xfId="1" applyNumberFormat="1" applyFont="1" applyBorder="1"/>
    <xf numFmtId="164" fontId="0" fillId="0" borderId="37" xfId="1" applyNumberFormat="1" applyFont="1" applyBorder="1"/>
    <xf numFmtId="164" fontId="0" fillId="0" borderId="6" xfId="1" applyNumberFormat="1" applyFont="1" applyBorder="1"/>
    <xf numFmtId="164" fontId="0" fillId="0" borderId="7" xfId="1" applyNumberFormat="1" applyFont="1" applyBorder="1"/>
    <xf numFmtId="166" fontId="23" fillId="0" borderId="0" xfId="0" applyNumberFormat="1" applyFont="1" applyBorder="1" applyAlignment="1">
      <alignment horizontal="right"/>
    </xf>
    <xf numFmtId="166" fontId="23" fillId="0" borderId="0" xfId="0" applyNumberFormat="1" applyFont="1" applyFill="1" applyBorder="1" applyAlignment="1">
      <alignment horizontal="right"/>
    </xf>
    <xf numFmtId="49" fontId="23" fillId="0" borderId="0" xfId="0" applyNumberFormat="1" applyFont="1" applyBorder="1" applyAlignment="1">
      <alignment horizontal="left"/>
    </xf>
    <xf numFmtId="49" fontId="23" fillId="37" borderId="0" xfId="7" applyNumberFormat="1" applyFont="1" applyFill="1" applyAlignment="1">
      <alignment horizontal="left"/>
    </xf>
    <xf numFmtId="166" fontId="23" fillId="37" borderId="0" xfId="7" applyNumberFormat="1" applyFont="1" applyFill="1" applyAlignment="1">
      <alignment horizontal="right"/>
    </xf>
    <xf numFmtId="0" fontId="23" fillId="37" borderId="0" xfId="7" applyNumberFormat="1" applyFont="1" applyFill="1" applyAlignment="1">
      <alignment horizontal="right"/>
    </xf>
    <xf numFmtId="0" fontId="23" fillId="38" borderId="0" xfId="7" applyNumberFormat="1" applyFont="1" applyFill="1" applyAlignment="1">
      <alignment horizontal="left"/>
    </xf>
    <xf numFmtId="0" fontId="23" fillId="39" borderId="0" xfId="7" applyNumberFormat="1" applyFont="1" applyFill="1" applyBorder="1" applyAlignment="1">
      <alignment horizontal="left"/>
    </xf>
    <xf numFmtId="166" fontId="23" fillId="40" borderId="0" xfId="7" applyNumberFormat="1" applyFont="1" applyFill="1" applyBorder="1" applyAlignment="1">
      <alignment horizontal="right"/>
    </xf>
    <xf numFmtId="0" fontId="23" fillId="40" borderId="0" xfId="7" applyNumberFormat="1" applyFont="1" applyFill="1" applyBorder="1" applyAlignment="1">
      <alignment horizontal="right"/>
    </xf>
    <xf numFmtId="165" fontId="6" fillId="0" borderId="0" xfId="1" applyNumberFormat="1" applyFont="1" applyFill="1" applyBorder="1"/>
    <xf numFmtId="0" fontId="5" fillId="0" borderId="0" xfId="0" applyFont="1" applyAlignment="1"/>
    <xf numFmtId="0" fontId="15" fillId="0" borderId="0" xfId="0" applyFont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8">
    <cellStyle name="20% - Accent1" xfId="24" builtinId="30" customBuiltin="1"/>
    <cellStyle name="20% - Accent2" xfId="28" builtinId="34" customBuiltin="1"/>
    <cellStyle name="20% - Accent3" xfId="32" builtinId="38" customBuiltin="1"/>
    <cellStyle name="20% - Accent4" xfId="36" builtinId="42" customBuiltin="1"/>
    <cellStyle name="20% - Accent5" xfId="40" builtinId="46" customBuiltin="1"/>
    <cellStyle name="20% - Accent6" xfId="44" builtinId="50" customBuiltin="1"/>
    <cellStyle name="40% - Accent1" xfId="25" builtinId="31" customBuiltin="1"/>
    <cellStyle name="40% - Accent2" xfId="29" builtinId="35" customBuiltin="1"/>
    <cellStyle name="40% - Accent3" xfId="33" builtinId="39" customBuiltin="1"/>
    <cellStyle name="40% - Accent4" xfId="37" builtinId="43" customBuiltin="1"/>
    <cellStyle name="40% - Accent5" xfId="41" builtinId="47" customBuiltin="1"/>
    <cellStyle name="40% - Accent6" xfId="45" builtinId="51" customBuiltin="1"/>
    <cellStyle name="60% - Accent1" xfId="26" builtinId="32" customBuiltin="1"/>
    <cellStyle name="60% - Accent2" xfId="30" builtinId="36" customBuiltin="1"/>
    <cellStyle name="60% - Accent3" xfId="34" builtinId="40" customBuiltin="1"/>
    <cellStyle name="60% - Accent4" xfId="38" builtinId="44" customBuiltin="1"/>
    <cellStyle name="60% - Accent5" xfId="42" builtinId="48" customBuiltin="1"/>
    <cellStyle name="60% - Accent6" xfId="46" builtinId="52" customBuiltin="1"/>
    <cellStyle name="Accent1" xfId="23" builtinId="29" customBuiltin="1"/>
    <cellStyle name="Accent2" xfId="27" builtinId="33" customBuiltin="1"/>
    <cellStyle name="Accent3" xfId="31" builtinId="37" customBuiltin="1"/>
    <cellStyle name="Accent4" xfId="35" builtinId="41" customBuiltin="1"/>
    <cellStyle name="Accent5" xfId="39" builtinId="45" customBuiltin="1"/>
    <cellStyle name="Accent6" xfId="43" builtinId="49" customBuiltin="1"/>
    <cellStyle name="Bad" xfId="16" builtinId="27" customBuiltin="1"/>
    <cellStyle name="Calculation" xfId="3" builtinId="22" customBuiltin="1"/>
    <cellStyle name="Check Cell" xfId="6" builtinId="23" customBuiltin="1"/>
    <cellStyle name="Comma" xfId="47" builtinId="3"/>
    <cellStyle name="Explanatory Text" xfId="21" builtinId="53" customBuiltin="1"/>
    <cellStyle name="Good" xfId="15" builtinId="26" customBuiltin="1"/>
    <cellStyle name="Heading 1" xfId="11" builtinId="16" customBuiltin="1"/>
    <cellStyle name="Heading 2" xfId="12" builtinId="17" customBuiltin="1"/>
    <cellStyle name="Heading 3" xfId="13" builtinId="18" customBuiltin="1"/>
    <cellStyle name="Heading 4" xfId="14" builtinId="19" customBuiltin="1"/>
    <cellStyle name="Hyperlink" xfId="2" builtinId="8"/>
    <cellStyle name="Input" xfId="4" builtinId="20" customBuiltin="1"/>
    <cellStyle name="Linked Cell" xfId="18" builtinId="24" customBuiltin="1"/>
    <cellStyle name="Neutral" xfId="17" builtinId="28" customBuiltin="1"/>
    <cellStyle name="Normal" xfId="0" builtinId="0"/>
    <cellStyle name="Normal 2" xfId="7"/>
    <cellStyle name="Normal 2 2" xfId="9"/>
    <cellStyle name="Normal 3" xfId="8"/>
    <cellStyle name="Note" xfId="20" builtinId="10" customBuiltin="1"/>
    <cellStyle name="Output" xfId="5" builtinId="21" customBuiltin="1"/>
    <cellStyle name="Percent" xfId="1" builtinId="5"/>
    <cellStyle name="Title" xfId="10" builtinId="15" customBuiltin="1"/>
    <cellStyle name="Total" xfId="22" builtinId="25" customBuiltin="1"/>
    <cellStyle name="Warning Text" xfId="19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1"/>
  <dimension ref="A1:D24"/>
  <sheetViews>
    <sheetView workbookViewId="0">
      <selection activeCell="F5" sqref="F5"/>
    </sheetView>
  </sheetViews>
  <sheetFormatPr defaultRowHeight="15" x14ac:dyDescent="0.25"/>
  <cols>
    <col min="2" max="2" width="53.28515625" bestFit="1" customWidth="1"/>
  </cols>
  <sheetData>
    <row r="1" spans="1:4" ht="28.5" x14ac:dyDescent="0.45">
      <c r="A1" s="118" t="s">
        <v>51</v>
      </c>
      <c r="B1" s="118"/>
      <c r="C1" s="25"/>
    </row>
    <row r="2" spans="1:4" ht="21.75" thickBot="1" x14ac:dyDescent="0.4">
      <c r="A2" s="24" t="s">
        <v>25</v>
      </c>
      <c r="B2" s="24" t="s">
        <v>39</v>
      </c>
      <c r="D2" s="28" t="s">
        <v>50</v>
      </c>
    </row>
    <row r="3" spans="1:4" ht="21.75" thickTop="1" x14ac:dyDescent="0.35">
      <c r="A3" s="23">
        <v>1</v>
      </c>
      <c r="B3" s="27" t="s">
        <v>26</v>
      </c>
      <c r="D3" s="29">
        <v>1</v>
      </c>
    </row>
    <row r="4" spans="1:4" ht="21" x14ac:dyDescent="0.35">
      <c r="A4" s="23">
        <v>2</v>
      </c>
      <c r="B4" s="27" t="s">
        <v>52</v>
      </c>
    </row>
    <row r="5" spans="1:4" ht="21" x14ac:dyDescent="0.35">
      <c r="A5" s="23">
        <v>3</v>
      </c>
      <c r="B5" s="27" t="s">
        <v>48</v>
      </c>
    </row>
    <row r="6" spans="1:4" ht="21" x14ac:dyDescent="0.35">
      <c r="A6" s="23">
        <v>4</v>
      </c>
      <c r="B6" s="27" t="s">
        <v>27</v>
      </c>
    </row>
    <row r="7" spans="1:4" ht="21" x14ac:dyDescent="0.35">
      <c r="A7" s="23">
        <v>5</v>
      </c>
      <c r="B7" s="27" t="s">
        <v>53</v>
      </c>
    </row>
    <row r="8" spans="1:4" ht="21" x14ac:dyDescent="0.35">
      <c r="A8" s="23">
        <v>6</v>
      </c>
      <c r="B8" s="27" t="s">
        <v>8</v>
      </c>
    </row>
    <row r="9" spans="1:4" ht="21" x14ac:dyDescent="0.35">
      <c r="A9" s="23">
        <v>7</v>
      </c>
      <c r="B9" s="27" t="s">
        <v>28</v>
      </c>
    </row>
    <row r="10" spans="1:4" ht="21" x14ac:dyDescent="0.35">
      <c r="A10" s="23">
        <v>8</v>
      </c>
      <c r="B10" s="27" t="s">
        <v>29</v>
      </c>
    </row>
    <row r="11" spans="1:4" ht="21" x14ac:dyDescent="0.35">
      <c r="A11" s="23">
        <v>9</v>
      </c>
      <c r="B11" s="27" t="s">
        <v>30</v>
      </c>
    </row>
    <row r="12" spans="1:4" ht="21" x14ac:dyDescent="0.35">
      <c r="A12" s="23">
        <v>10</v>
      </c>
      <c r="B12" s="27" t="s">
        <v>11</v>
      </c>
    </row>
    <row r="13" spans="1:4" ht="21" x14ac:dyDescent="0.35">
      <c r="A13" s="23">
        <v>11</v>
      </c>
      <c r="B13" s="27" t="s">
        <v>31</v>
      </c>
    </row>
    <row r="14" spans="1:4" ht="21" x14ac:dyDescent="0.35">
      <c r="A14" s="23">
        <v>12</v>
      </c>
      <c r="B14" s="27" t="s">
        <v>32</v>
      </c>
    </row>
    <row r="15" spans="1:4" ht="21" x14ac:dyDescent="0.35">
      <c r="A15" s="23">
        <v>13</v>
      </c>
      <c r="B15" s="27" t="s">
        <v>33</v>
      </c>
    </row>
    <row r="16" spans="1:4" ht="21" x14ac:dyDescent="0.35">
      <c r="A16" s="23">
        <v>14</v>
      </c>
      <c r="B16" s="27" t="s">
        <v>42</v>
      </c>
    </row>
    <row r="17" spans="1:2" ht="21" x14ac:dyDescent="0.35">
      <c r="A17" s="23">
        <v>15</v>
      </c>
      <c r="B17" s="27" t="s">
        <v>34</v>
      </c>
    </row>
    <row r="18" spans="1:2" ht="21" x14ac:dyDescent="0.35">
      <c r="A18" s="23">
        <v>16</v>
      </c>
      <c r="B18" s="27" t="s">
        <v>36</v>
      </c>
    </row>
    <row r="19" spans="1:2" ht="21" x14ac:dyDescent="0.35">
      <c r="A19" s="23">
        <v>17</v>
      </c>
      <c r="B19" s="27" t="s">
        <v>37</v>
      </c>
    </row>
    <row r="20" spans="1:2" ht="21" x14ac:dyDescent="0.35">
      <c r="A20" s="23">
        <v>18</v>
      </c>
      <c r="B20" s="27" t="s">
        <v>38</v>
      </c>
    </row>
    <row r="21" spans="1:2" ht="21" x14ac:dyDescent="0.35">
      <c r="A21" s="23">
        <v>19</v>
      </c>
      <c r="B21" s="27" t="s">
        <v>41</v>
      </c>
    </row>
    <row r="22" spans="1:2" ht="21" x14ac:dyDescent="0.35">
      <c r="A22" s="23">
        <v>20</v>
      </c>
      <c r="B22" s="27" t="s">
        <v>35</v>
      </c>
    </row>
    <row r="23" spans="1:2" ht="21" x14ac:dyDescent="0.35">
      <c r="A23" s="23">
        <v>21</v>
      </c>
      <c r="B23" s="27" t="s">
        <v>49</v>
      </c>
    </row>
    <row r="24" spans="1:2" ht="21" x14ac:dyDescent="0.35">
      <c r="A24" s="23">
        <v>22</v>
      </c>
      <c r="B24" s="27" t="s">
        <v>54</v>
      </c>
    </row>
  </sheetData>
  <customSheetViews>
    <customSheetView guid="{CB0316A8-D06A-4E03-A96E-D1FB4B7EA1CC}">
      <selection activeCell="I42" sqref="I42"/>
    </customSheetView>
  </customSheetViews>
  <mergeCells count="1">
    <mergeCell ref="A1:B1"/>
  </mergeCells>
  <hyperlinks>
    <hyperlink ref="B3" location="Mand_TLFDs!A1" display="Mandatory DC - TLFD"/>
    <hyperlink ref="B5" location="SectorFlows!A1" display="Sector Flows"/>
    <hyperlink ref="B6" location="AutoOwnership!A1" display="Auto Ownership"/>
    <hyperlink ref="B8" location="DAP!A1" display="DAP"/>
    <hyperlink ref="B9" location="MTF!A1" display="Mandatory Tour Frequency"/>
    <hyperlink ref="B10" location="indiNM!A1" display="Individual Non Mandatory Tour Frequency"/>
    <hyperlink ref="B11" location="ToursSummary!A1" display="Tours Summary"/>
    <hyperlink ref="B12" location="JTF!A1" display="Joint Tour Frequency"/>
    <hyperlink ref="B13" location="TOD!A1" display="Time of Day"/>
    <hyperlink ref="B14" location="TourMode!A1" display="Tour Mode Choice"/>
    <hyperlink ref="B15" location="nonMandDC!A1" display="Non Mandatory DC - TLFD"/>
    <hyperlink ref="B17" location="StopFreq!A1" display="Stop Frequency"/>
    <hyperlink ref="B22" location="TripMode!A1" display="Trip Mode Choice"/>
    <hyperlink ref="B18" location="StopPurpose!A1" display="StopPurpose"/>
    <hyperlink ref="B19" location="StopLocation!A1" display="Stop Location (out-of-direction)"/>
    <hyperlink ref="B21" location="TripDepTime!A1" display="Trip Departure Time"/>
    <hyperlink ref="B20" location="StopDepTime!A1" display="Stop Departure Time"/>
    <hyperlink ref="B16" location="'TotalStops&amp;Trips'!A1" display="Total Stops&amp;Trips"/>
    <hyperlink ref="B23" location="TransitBoarding!A1" display="Transit Boardings"/>
    <hyperlink ref="B4" location="CountyFlows!A1" display="County Flows"/>
    <hyperlink ref="B7" location="AO_CrossTabs!A1" display="AO CrossTabs"/>
    <hyperlink ref="B24" location="FreeParking!A1" display="Free Parking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Y110"/>
  <sheetViews>
    <sheetView workbookViewId="0">
      <selection activeCell="N10" sqref="N10"/>
    </sheetView>
  </sheetViews>
  <sheetFormatPr defaultRowHeight="15" x14ac:dyDescent="0.25"/>
  <cols>
    <col min="16" max="16" width="12" bestFit="1" customWidth="1"/>
    <col min="20" max="20" width="9.140625" style="64"/>
    <col min="21" max="21" width="13.5703125" style="64" bestFit="1" customWidth="1"/>
    <col min="22" max="25" width="9.140625" style="64"/>
  </cols>
  <sheetData>
    <row r="1" spans="1:25" s="64" customFormat="1" x14ac:dyDescent="0.25">
      <c r="B1" s="1" t="s">
        <v>23</v>
      </c>
      <c r="C1" s="64" t="s">
        <v>103</v>
      </c>
      <c r="I1" s="1" t="s">
        <v>24</v>
      </c>
      <c r="J1" s="64" t="s">
        <v>77</v>
      </c>
      <c r="U1" s="1" t="s">
        <v>82</v>
      </c>
      <c r="V1" s="64" t="s">
        <v>83</v>
      </c>
    </row>
    <row r="2" spans="1:25" x14ac:dyDescent="0.25">
      <c r="A2" s="64" t="s">
        <v>71</v>
      </c>
      <c r="B2" s="64" t="s">
        <v>72</v>
      </c>
      <c r="C2" s="64" t="s">
        <v>73</v>
      </c>
      <c r="D2" s="64" t="s">
        <v>74</v>
      </c>
      <c r="E2" s="64" t="s">
        <v>75</v>
      </c>
      <c r="F2" s="64" t="s">
        <v>76</v>
      </c>
      <c r="H2" s="64" t="s">
        <v>71</v>
      </c>
      <c r="I2" s="64" t="s">
        <v>72</v>
      </c>
      <c r="J2" s="64" t="s">
        <v>73</v>
      </c>
      <c r="K2" s="64" t="s">
        <v>74</v>
      </c>
      <c r="L2" s="64" t="s">
        <v>75</v>
      </c>
      <c r="M2" s="64" t="s">
        <v>76</v>
      </c>
      <c r="T2" s="64" t="s">
        <v>71</v>
      </c>
      <c r="U2" s="64" t="s">
        <v>72</v>
      </c>
      <c r="V2" s="64" t="s">
        <v>73</v>
      </c>
      <c r="W2" s="64" t="s">
        <v>74</v>
      </c>
      <c r="X2" s="64" t="s">
        <v>75</v>
      </c>
      <c r="Y2" s="64" t="s">
        <v>76</v>
      </c>
    </row>
    <row r="3" spans="1:25" x14ac:dyDescent="0.25">
      <c r="A3" s="64">
        <v>1</v>
      </c>
      <c r="B3" s="64" t="s">
        <v>6</v>
      </c>
      <c r="C3" s="64">
        <v>0</v>
      </c>
      <c r="D3" s="64">
        <v>105802.65723</v>
      </c>
      <c r="E3" s="64">
        <v>1290829.0933900001</v>
      </c>
      <c r="F3" s="64">
        <v>1396631.7506200001</v>
      </c>
      <c r="H3" s="64">
        <v>1</v>
      </c>
      <c r="I3" s="64" t="s">
        <v>6</v>
      </c>
      <c r="J3" s="64">
        <v>0</v>
      </c>
      <c r="K3" s="64">
        <v>142894</v>
      </c>
      <c r="L3" s="64">
        <v>1599438</v>
      </c>
      <c r="M3" s="64">
        <v>1742332</v>
      </c>
      <c r="P3" s="64">
        <v>1</v>
      </c>
      <c r="Q3" t="s">
        <v>116</v>
      </c>
      <c r="T3" s="64">
        <v>1</v>
      </c>
      <c r="U3" s="64" t="s">
        <v>6</v>
      </c>
      <c r="V3" s="81">
        <f>IF(TourMode!I6 &lt; 0, 0, TourMode!I6)</f>
        <v>0</v>
      </c>
      <c r="W3" s="81">
        <f>IF(TourMode!J6 &lt; 0, 0, TourMode!J6)</f>
        <v>142033.6714265793</v>
      </c>
      <c r="X3" s="81">
        <f>IF(TourMode!K6 &lt; 0, 0, TourMode!K6)</f>
        <v>1589949.812973792</v>
      </c>
      <c r="Y3" s="81">
        <f>IF(TourMode!L6 &lt; 0, 0, TourMode!L6)</f>
        <v>1731983.4844003713</v>
      </c>
    </row>
    <row r="4" spans="1:25" x14ac:dyDescent="0.25">
      <c r="A4" s="64">
        <v>2</v>
      </c>
      <c r="B4" s="64" t="s">
        <v>6</v>
      </c>
      <c r="C4" s="64">
        <v>2296.2831700000002</v>
      </c>
      <c r="D4" s="64">
        <v>68528.343999999997</v>
      </c>
      <c r="E4" s="64">
        <v>282825.83538</v>
      </c>
      <c r="F4" s="64">
        <v>353650.46255</v>
      </c>
      <c r="H4" s="64">
        <v>10</v>
      </c>
      <c r="I4" s="64" t="s">
        <v>6</v>
      </c>
      <c r="J4" s="64">
        <v>0</v>
      </c>
      <c r="K4" s="64">
        <v>0</v>
      </c>
      <c r="L4" s="64">
        <v>0</v>
      </c>
      <c r="M4" s="64">
        <v>0</v>
      </c>
      <c r="P4" s="64">
        <v>2</v>
      </c>
      <c r="Q4" t="s">
        <v>117</v>
      </c>
      <c r="T4" s="64">
        <v>2</v>
      </c>
      <c r="U4" s="64" t="s">
        <v>6</v>
      </c>
      <c r="V4" s="81">
        <f>IF(TourMode!I7 &lt; 0, 0, TourMode!I7)</f>
        <v>2317.4423809445088</v>
      </c>
      <c r="W4" s="81">
        <f>IF(TourMode!J7 &lt; 0, 0, TourMode!J7)</f>
        <v>91995.159194770604</v>
      </c>
      <c r="X4" s="81">
        <f>IF(TourMode!K7 &lt; 0, 0, TourMode!K7)</f>
        <v>348364.38562570058</v>
      </c>
      <c r="Y4" s="81">
        <f>IF(TourMode!L7 &lt; 0, 0, TourMode!L7)</f>
        <v>442676.9872014157</v>
      </c>
    </row>
    <row r="5" spans="1:25" x14ac:dyDescent="0.25">
      <c r="A5" s="64">
        <v>3</v>
      </c>
      <c r="B5" s="64" t="s">
        <v>6</v>
      </c>
      <c r="C5" s="64">
        <v>0</v>
      </c>
      <c r="D5" s="64">
        <v>22692.866569999998</v>
      </c>
      <c r="E5" s="64">
        <v>156911.58317999999</v>
      </c>
      <c r="F5" s="64">
        <v>179604.44974999997</v>
      </c>
      <c r="H5" s="64">
        <v>11</v>
      </c>
      <c r="I5" s="64" t="s">
        <v>6</v>
      </c>
      <c r="J5" s="64">
        <v>0</v>
      </c>
      <c r="K5" s="64">
        <v>1812</v>
      </c>
      <c r="L5" s="64">
        <v>716</v>
      </c>
      <c r="M5" s="64">
        <v>2528</v>
      </c>
      <c r="P5" s="64">
        <v>3</v>
      </c>
      <c r="Q5" t="s">
        <v>118</v>
      </c>
      <c r="T5" s="64">
        <v>3</v>
      </c>
      <c r="U5" s="64" t="s">
        <v>6</v>
      </c>
      <c r="V5" s="81">
        <f>IF(TourMode!I8 &lt; 0, 0, TourMode!I8)</f>
        <v>0</v>
      </c>
      <c r="W5" s="81">
        <f>IF(TourMode!J8 &lt; 0, 0, TourMode!J8)</f>
        <v>30463.801557685932</v>
      </c>
      <c r="X5" s="81">
        <f>IF(TourMode!K8 &lt; 0, 0, TourMode!K8)</f>
        <v>193272.3267611434</v>
      </c>
      <c r="Y5" s="81">
        <f>IF(TourMode!L8 &lt; 0, 0, TourMode!L8)</f>
        <v>223736.12831882935</v>
      </c>
    </row>
    <row r="6" spans="1:25" x14ac:dyDescent="0.25">
      <c r="A6" s="64">
        <v>4</v>
      </c>
      <c r="B6" s="64" t="s">
        <v>6</v>
      </c>
      <c r="C6" s="64">
        <v>6650.1722600000003</v>
      </c>
      <c r="D6" s="64">
        <v>28900.790389999998</v>
      </c>
      <c r="E6" s="64">
        <v>27678.835050000002</v>
      </c>
      <c r="F6" s="64">
        <v>63229.797700000003</v>
      </c>
      <c r="H6" s="64">
        <v>12</v>
      </c>
      <c r="I6" s="64" t="s">
        <v>6</v>
      </c>
      <c r="J6" s="64">
        <v>9028</v>
      </c>
      <c r="K6" s="64">
        <v>8378</v>
      </c>
      <c r="L6" s="64">
        <v>3612</v>
      </c>
      <c r="M6" s="64">
        <v>21018</v>
      </c>
      <c r="P6" s="64">
        <v>4</v>
      </c>
      <c r="Q6" t="s">
        <v>119</v>
      </c>
      <c r="T6" s="64">
        <v>4</v>
      </c>
      <c r="U6" s="64" t="s">
        <v>6</v>
      </c>
      <c r="V6" s="81">
        <f>IF(TourMode!I9 &lt; 0, 0, TourMode!I9)</f>
        <v>6711.450589913753</v>
      </c>
      <c r="W6" s="81">
        <f>IF(TourMode!J9 &lt; 0, 0, TourMode!J9)</f>
        <v>38797.564009174741</v>
      </c>
      <c r="X6" s="81">
        <f>IF(TourMode!K9 &lt; 0, 0, TourMode!K9)</f>
        <v>34092.784890295115</v>
      </c>
      <c r="Y6" s="81">
        <f>IF(TourMode!L9 &lt; 0, 0, TourMode!L9)</f>
        <v>79601.799489383615</v>
      </c>
    </row>
    <row r="7" spans="1:25" x14ac:dyDescent="0.25">
      <c r="A7" s="64">
        <v>5</v>
      </c>
      <c r="B7" s="64" t="s">
        <v>6</v>
      </c>
      <c r="C7" s="64">
        <v>5662.47282</v>
      </c>
      <c r="D7" s="64">
        <v>23070.684399999998</v>
      </c>
      <c r="E7" s="64">
        <v>46384.067629999998</v>
      </c>
      <c r="F7" s="64">
        <v>75117.224849999999</v>
      </c>
      <c r="H7" s="64">
        <v>2</v>
      </c>
      <c r="I7" s="64" t="s">
        <v>6</v>
      </c>
      <c r="J7" s="64">
        <v>4330</v>
      </c>
      <c r="K7" s="64">
        <v>93546</v>
      </c>
      <c r="L7" s="64">
        <v>349536</v>
      </c>
      <c r="M7" s="64">
        <v>447412</v>
      </c>
      <c r="P7" s="64">
        <v>5</v>
      </c>
      <c r="Q7" t="s">
        <v>120</v>
      </c>
      <c r="T7" s="64">
        <v>5</v>
      </c>
      <c r="U7" s="64" t="s">
        <v>6</v>
      </c>
      <c r="V7" s="81">
        <f>IF(TourMode!I10 &lt; 0, 0, TourMode!I10)</f>
        <v>5714.6499462496013</v>
      </c>
      <c r="W7" s="81">
        <f>IF(TourMode!J10 &lt; 0, 0, TourMode!J10)</f>
        <v>30970.999154894369</v>
      </c>
      <c r="X7" s="81">
        <f>IF(TourMode!K10 &lt; 0, 0, TourMode!K10)</f>
        <v>57132.536004129652</v>
      </c>
      <c r="Y7" s="81">
        <f>IF(TourMode!L10 &lt; 0, 0, TourMode!L10)</f>
        <v>93818.185105273617</v>
      </c>
    </row>
    <row r="8" spans="1:25" x14ac:dyDescent="0.25">
      <c r="A8" s="64">
        <v>6</v>
      </c>
      <c r="B8" s="64" t="s">
        <v>6</v>
      </c>
      <c r="C8" s="64">
        <v>118109.86342222684</v>
      </c>
      <c r="D8" s="64">
        <v>113040.01395390631</v>
      </c>
      <c r="E8" s="64">
        <v>70621.109739994325</v>
      </c>
      <c r="F8" s="64">
        <v>301770.98711612751</v>
      </c>
      <c r="H8" s="64">
        <v>3</v>
      </c>
      <c r="I8" s="64" t="s">
        <v>6</v>
      </c>
      <c r="J8" s="64">
        <v>0</v>
      </c>
      <c r="K8" s="64">
        <v>31990</v>
      </c>
      <c r="L8" s="64">
        <v>194778</v>
      </c>
      <c r="M8" s="64">
        <v>226768</v>
      </c>
      <c r="P8" s="64">
        <v>6</v>
      </c>
      <c r="Q8" t="s">
        <v>121</v>
      </c>
      <c r="T8" s="64">
        <v>6</v>
      </c>
      <c r="U8" s="64" t="s">
        <v>6</v>
      </c>
      <c r="V8" s="81">
        <f>IF(TourMode!I11 &lt; 0, 0, TourMode!I11)</f>
        <v>118109.86342222684</v>
      </c>
      <c r="W8" s="81">
        <f>IF(TourMode!J11 &lt; 0, 0, TourMode!J11)</f>
        <v>113040.01395390631</v>
      </c>
      <c r="X8" s="81">
        <f>IF(TourMode!K11 &lt; 0, 0, TourMode!K11)</f>
        <v>70621.109739994325</v>
      </c>
      <c r="Y8" s="81">
        <f>IF(TourMode!L11 &lt; 0, 0, TourMode!L11)</f>
        <v>301770.98711612751</v>
      </c>
    </row>
    <row r="9" spans="1:25" x14ac:dyDescent="0.25">
      <c r="A9" s="64">
        <v>7</v>
      </c>
      <c r="B9" s="64" t="s">
        <v>6</v>
      </c>
      <c r="C9" s="64">
        <v>0</v>
      </c>
      <c r="D9" s="64">
        <v>12843.39811627561</v>
      </c>
      <c r="E9" s="64">
        <v>53164.031543912773</v>
      </c>
      <c r="F9" s="64">
        <v>66007.429660188383</v>
      </c>
      <c r="H9" s="64">
        <v>4</v>
      </c>
      <c r="I9" s="64" t="s">
        <v>6</v>
      </c>
      <c r="J9" s="64">
        <v>8384</v>
      </c>
      <c r="K9" s="64">
        <v>37244</v>
      </c>
      <c r="L9" s="64">
        <v>33366</v>
      </c>
      <c r="M9" s="64">
        <v>78994</v>
      </c>
      <c r="P9" s="64">
        <v>7</v>
      </c>
      <c r="Q9" t="s">
        <v>122</v>
      </c>
      <c r="T9" s="64">
        <v>7</v>
      </c>
      <c r="U9" s="64" t="s">
        <v>6</v>
      </c>
      <c r="V9" s="81">
        <f>IF(TourMode!I12 &lt; 0, 0, TourMode!I12)</f>
        <v>0</v>
      </c>
      <c r="W9" s="81">
        <f>IF(TourMode!J12 &lt; 0, 0, TourMode!J12)</f>
        <v>12843.39811627561</v>
      </c>
      <c r="X9" s="81">
        <f>IF(TourMode!K12 &lt; 0, 0, TourMode!K12)</f>
        <v>53164.031543912773</v>
      </c>
      <c r="Y9" s="81">
        <f>IF(TourMode!L12 &lt; 0, 0, TourMode!L12)</f>
        <v>66007.429660188383</v>
      </c>
    </row>
    <row r="10" spans="1:25" x14ac:dyDescent="0.25">
      <c r="A10" s="64">
        <v>8</v>
      </c>
      <c r="B10" s="64" t="s">
        <v>6</v>
      </c>
      <c r="C10" s="64">
        <v>9583.933772462693</v>
      </c>
      <c r="D10" s="64">
        <v>31616.786680961715</v>
      </c>
      <c r="E10" s="64">
        <v>32732.778297881541</v>
      </c>
      <c r="F10" s="64">
        <v>73933.498751305946</v>
      </c>
      <c r="H10" s="64">
        <v>5</v>
      </c>
      <c r="I10" s="64" t="s">
        <v>6</v>
      </c>
      <c r="J10" s="64">
        <v>7844</v>
      </c>
      <c r="K10" s="64">
        <v>30152</v>
      </c>
      <c r="L10" s="64">
        <v>54232</v>
      </c>
      <c r="M10" s="64">
        <v>92228</v>
      </c>
      <c r="P10" s="64">
        <v>8</v>
      </c>
      <c r="Q10" t="s">
        <v>123</v>
      </c>
      <c r="T10" s="64">
        <v>8</v>
      </c>
      <c r="U10" s="64" t="s">
        <v>6</v>
      </c>
      <c r="V10" s="81">
        <f>IF(TourMode!I13 &lt; 0, 0, TourMode!I13)</f>
        <v>9583.933772462693</v>
      </c>
      <c r="W10" s="81">
        <f>IF(TourMode!J13 &lt; 0, 0, TourMode!J13)</f>
        <v>31616.786680961715</v>
      </c>
      <c r="X10" s="81">
        <f>IF(TourMode!K13 &lt; 0, 0, TourMode!K13)</f>
        <v>32732.778297881541</v>
      </c>
      <c r="Y10" s="81">
        <f>IF(TourMode!L13 &lt; 0, 0, TourMode!L13)</f>
        <v>73933.498751305946</v>
      </c>
    </row>
    <row r="11" spans="1:25" x14ac:dyDescent="0.25">
      <c r="A11" s="64">
        <v>9</v>
      </c>
      <c r="B11" s="64" t="s">
        <v>6</v>
      </c>
      <c r="C11" s="64">
        <v>897.72921898175878</v>
      </c>
      <c r="D11" s="64">
        <v>1679.5408922299705</v>
      </c>
      <c r="E11" s="64">
        <v>1614.8907790637159</v>
      </c>
      <c r="F11" s="64">
        <v>4192.1608902754451</v>
      </c>
      <c r="H11" s="64">
        <v>6</v>
      </c>
      <c r="I11" s="64" t="s">
        <v>6</v>
      </c>
      <c r="J11" s="64">
        <v>109092</v>
      </c>
      <c r="K11" s="64">
        <v>117368</v>
      </c>
      <c r="L11" s="64">
        <v>71286</v>
      </c>
      <c r="M11" s="64">
        <v>297746</v>
      </c>
      <c r="P11" s="64">
        <v>9</v>
      </c>
      <c r="Q11" t="s">
        <v>124</v>
      </c>
      <c r="T11" s="64">
        <v>9</v>
      </c>
      <c r="U11" s="64" t="s">
        <v>6</v>
      </c>
      <c r="V11" s="81">
        <f>IF(TourMode!I14 &lt; 0, 0, TourMode!I14)</f>
        <v>897.72921898175878</v>
      </c>
      <c r="W11" s="81">
        <f>IF(TourMode!J14 &lt; 0, 0, TourMode!J14)</f>
        <v>1679.5408922299705</v>
      </c>
      <c r="X11" s="81">
        <f>IF(TourMode!K14 &lt; 0, 0, TourMode!K14)</f>
        <v>1614.8907790637159</v>
      </c>
      <c r="Y11" s="81">
        <f>IF(TourMode!L14 &lt; 0, 0, TourMode!L14)</f>
        <v>4192.1608902754451</v>
      </c>
    </row>
    <row r="12" spans="1:25" x14ac:dyDescent="0.25">
      <c r="A12" s="64">
        <v>10</v>
      </c>
      <c r="B12" s="64" t="s">
        <v>6</v>
      </c>
      <c r="C12" s="64">
        <v>0</v>
      </c>
      <c r="D12" s="64">
        <v>0</v>
      </c>
      <c r="E12" s="64">
        <v>0</v>
      </c>
      <c r="F12" s="64">
        <v>0</v>
      </c>
      <c r="H12" s="64">
        <v>7</v>
      </c>
      <c r="I12" s="64" t="s">
        <v>6</v>
      </c>
      <c r="J12" s="64">
        <v>0</v>
      </c>
      <c r="K12" s="64">
        <v>10742</v>
      </c>
      <c r="L12" s="64">
        <v>47018</v>
      </c>
      <c r="M12" s="64">
        <v>57760</v>
      </c>
      <c r="P12" s="64">
        <v>10</v>
      </c>
      <c r="Q12" t="s">
        <v>125</v>
      </c>
      <c r="T12" s="64">
        <v>10</v>
      </c>
      <c r="U12" s="64" t="s">
        <v>6</v>
      </c>
      <c r="V12" s="81">
        <f>IF(TourMode!I15 &lt; 0, 0, TourMode!I15)</f>
        <v>0</v>
      </c>
      <c r="W12" s="81">
        <f>IF(TourMode!J15 &lt; 0, 0, TourMode!J15)</f>
        <v>0</v>
      </c>
      <c r="X12" s="81">
        <f>IF(TourMode!K15 &lt; 0, 0, TourMode!K15)</f>
        <v>0</v>
      </c>
      <c r="Y12" s="81">
        <f>IF(TourMode!L15 &lt; 0, 0, TourMode!L15)</f>
        <v>0</v>
      </c>
    </row>
    <row r="13" spans="1:25" x14ac:dyDescent="0.25">
      <c r="A13" s="64">
        <v>11</v>
      </c>
      <c r="B13" s="64" t="s">
        <v>6</v>
      </c>
      <c r="C13" s="64">
        <v>1414.4331999999999</v>
      </c>
      <c r="D13" s="64">
        <v>1310.3309999999999</v>
      </c>
      <c r="E13" s="64">
        <v>599.11139000000003</v>
      </c>
      <c r="F13" s="64">
        <v>3323.8755899999996</v>
      </c>
      <c r="H13" s="64">
        <v>8</v>
      </c>
      <c r="I13" s="64" t="s">
        <v>6</v>
      </c>
      <c r="J13" s="64">
        <v>11654</v>
      </c>
      <c r="K13" s="64">
        <v>27594</v>
      </c>
      <c r="L13" s="64">
        <v>29346</v>
      </c>
      <c r="M13" s="64">
        <v>68594</v>
      </c>
      <c r="P13" s="64">
        <v>11</v>
      </c>
      <c r="Q13" t="s">
        <v>126</v>
      </c>
      <c r="T13" s="64">
        <v>11</v>
      </c>
      <c r="U13" s="64" t="s">
        <v>6</v>
      </c>
      <c r="V13" s="81">
        <f>IF(TourMode!I16 &lt; 0, 0, TourMode!I16)</f>
        <v>1427.46656227723</v>
      </c>
      <c r="W13" s="81">
        <f>IF(TourMode!J16 &lt; 0, 0, TourMode!J16)</f>
        <v>1759.0401563306848</v>
      </c>
      <c r="X13" s="81">
        <f>IF(TourMode!K16 &lt; 0, 0, TourMode!K16)</f>
        <v>737.94203071403138</v>
      </c>
      <c r="Y13" s="81">
        <f>IF(TourMode!L16 &lt; 0, 0, TourMode!L16)</f>
        <v>3924.4487493219463</v>
      </c>
    </row>
    <row r="14" spans="1:25" x14ac:dyDescent="0.25">
      <c r="A14" s="64">
        <v>12</v>
      </c>
      <c r="B14" s="64" t="s">
        <v>6</v>
      </c>
      <c r="C14" s="64">
        <v>6699.7291328579922</v>
      </c>
      <c r="D14" s="64">
        <v>6206.6294642878474</v>
      </c>
      <c r="E14" s="64">
        <v>2837.8038873875744</v>
      </c>
      <c r="F14" s="64">
        <v>15744.162484533414</v>
      </c>
      <c r="H14" s="64">
        <v>9</v>
      </c>
      <c r="I14" s="64" t="s">
        <v>6</v>
      </c>
      <c r="J14" s="64">
        <v>1192</v>
      </c>
      <c r="K14" s="64">
        <v>1812</v>
      </c>
      <c r="L14" s="64">
        <v>1850</v>
      </c>
      <c r="M14" s="64">
        <v>4854</v>
      </c>
      <c r="P14" s="64">
        <v>12</v>
      </c>
      <c r="Q14" t="s">
        <v>115</v>
      </c>
      <c r="T14" s="64">
        <v>12</v>
      </c>
      <c r="U14" s="64" t="s">
        <v>6</v>
      </c>
      <c r="V14" s="81">
        <f>IF(TourMode!I17 &lt; 0, 0, TourMode!I17)</f>
        <v>6761.4641069436193</v>
      </c>
      <c r="W14" s="81">
        <f>IF(TourMode!J17 &lt; 0, 0, TourMode!J17)</f>
        <v>8332.0248571906868</v>
      </c>
      <c r="X14" s="81">
        <f>IF(TourMode!K17 &lt; 0, 0, TourMode!K17)</f>
        <v>3495.401353372632</v>
      </c>
      <c r="Y14" s="81">
        <f>IF(TourMode!L17 &lt; 0, 0, TourMode!L17)</f>
        <v>18588.890317506939</v>
      </c>
    </row>
    <row r="15" spans="1:25" x14ac:dyDescent="0.25">
      <c r="A15" s="64">
        <v>1</v>
      </c>
      <c r="B15" s="64" t="s">
        <v>7</v>
      </c>
      <c r="C15" s="64">
        <v>0</v>
      </c>
      <c r="D15" s="64">
        <v>1804.4808699999999</v>
      </c>
      <c r="E15" s="64">
        <v>75153.335739999995</v>
      </c>
      <c r="F15" s="64">
        <v>76957.816609999994</v>
      </c>
      <c r="H15" s="64">
        <v>1</v>
      </c>
      <c r="I15" s="64" t="s">
        <v>7</v>
      </c>
      <c r="J15" s="64">
        <v>0</v>
      </c>
      <c r="K15" s="64">
        <v>220</v>
      </c>
      <c r="L15" s="64">
        <v>143204</v>
      </c>
      <c r="M15" s="64">
        <v>143424</v>
      </c>
      <c r="T15" s="64">
        <v>1</v>
      </c>
      <c r="U15" s="64" t="s">
        <v>7</v>
      </c>
      <c r="V15" s="81">
        <f>IF(TourMode!I22 &lt; 0, 0, TourMode!I22)</f>
        <v>0</v>
      </c>
      <c r="W15" s="81">
        <f>IF(TourMode!J22 &lt; 0, 0, TourMode!J22)</f>
        <v>1315.5812343327948</v>
      </c>
      <c r="X15" s="81">
        <f>IF(TourMode!K22 &lt; 0, 0, TourMode!K22)</f>
        <v>142310.88190980788</v>
      </c>
      <c r="Y15" s="81">
        <f>IF(TourMode!L22 &lt; 0, 0, TourMode!L22)</f>
        <v>143626.46314414067</v>
      </c>
    </row>
    <row r="16" spans="1:25" x14ac:dyDescent="0.25">
      <c r="A16" s="64">
        <v>2</v>
      </c>
      <c r="B16" s="64" t="s">
        <v>7</v>
      </c>
      <c r="C16" s="64">
        <v>0</v>
      </c>
      <c r="D16" s="64">
        <v>5486.3536999999997</v>
      </c>
      <c r="E16" s="64">
        <v>49851.925949999997</v>
      </c>
      <c r="F16" s="64">
        <v>55338.279649999997</v>
      </c>
      <c r="H16" s="64">
        <v>10</v>
      </c>
      <c r="I16" s="64" t="s">
        <v>7</v>
      </c>
      <c r="J16" s="64">
        <v>0</v>
      </c>
      <c r="K16" s="64">
        <v>0</v>
      </c>
      <c r="L16" s="64">
        <v>0</v>
      </c>
      <c r="M16" s="64">
        <v>0</v>
      </c>
      <c r="T16" s="64">
        <v>2</v>
      </c>
      <c r="U16" s="64" t="s">
        <v>7</v>
      </c>
      <c r="V16" s="81">
        <f>IF(TourMode!I23 &lt; 0, 0, TourMode!I23)</f>
        <v>0</v>
      </c>
      <c r="W16" s="81">
        <f>IF(TourMode!J23 &lt; 0, 0, TourMode!J23)</f>
        <v>3999.9005213240612</v>
      </c>
      <c r="X16" s="81">
        <f>IF(TourMode!K23 &lt; 0, 0, TourMode!K23)</f>
        <v>94399.955464264742</v>
      </c>
      <c r="Y16" s="81">
        <f>IF(TourMode!L23 &lt; 0, 0, TourMode!L23)</f>
        <v>98399.855985588802</v>
      </c>
    </row>
    <row r="17" spans="1:25" x14ac:dyDescent="0.25">
      <c r="A17" s="64">
        <v>3</v>
      </c>
      <c r="B17" s="64" t="s">
        <v>7</v>
      </c>
      <c r="C17" s="64">
        <v>0</v>
      </c>
      <c r="D17" s="64">
        <v>1077.46417</v>
      </c>
      <c r="E17" s="64">
        <v>10577.963680000001</v>
      </c>
      <c r="F17" s="64">
        <v>11655.42785</v>
      </c>
      <c r="H17" s="64">
        <v>11</v>
      </c>
      <c r="I17" s="64" t="s">
        <v>7</v>
      </c>
      <c r="J17" s="64">
        <v>0</v>
      </c>
      <c r="K17" s="64">
        <v>2082</v>
      </c>
      <c r="L17" s="64">
        <v>4004</v>
      </c>
      <c r="M17" s="64">
        <v>6086</v>
      </c>
      <c r="T17" s="64">
        <v>3</v>
      </c>
      <c r="U17" s="64" t="s">
        <v>7</v>
      </c>
      <c r="V17" s="81">
        <f>IF(TourMode!I24 &lt; 0, 0, TourMode!I24)</f>
        <v>0</v>
      </c>
      <c r="W17" s="81">
        <f>IF(TourMode!J24 &lt; 0, 0, TourMode!J24)</f>
        <v>785.53985596863663</v>
      </c>
      <c r="X17" s="81">
        <f>IF(TourMode!K24 &lt; 0, 0, TourMode!K24)</f>
        <v>20030.505968739013</v>
      </c>
      <c r="Y17" s="81">
        <f>IF(TourMode!L24 &lt; 0, 0, TourMode!L24)</f>
        <v>20816.045824707649</v>
      </c>
    </row>
    <row r="18" spans="1:25" x14ac:dyDescent="0.25">
      <c r="A18" s="64">
        <v>4</v>
      </c>
      <c r="B18" s="64" t="s">
        <v>7</v>
      </c>
      <c r="C18" s="64">
        <v>396.96719999999999</v>
      </c>
      <c r="D18" s="64">
        <v>76.095960000000005</v>
      </c>
      <c r="E18" s="64">
        <v>3632.9753500000002</v>
      </c>
      <c r="F18" s="64">
        <v>4106.0385100000003</v>
      </c>
      <c r="H18" s="64">
        <v>12</v>
      </c>
      <c r="I18" s="64" t="s">
        <v>7</v>
      </c>
      <c r="J18" s="64">
        <v>0</v>
      </c>
      <c r="K18" s="64">
        <v>11652</v>
      </c>
      <c r="L18" s="64">
        <v>20936</v>
      </c>
      <c r="M18" s="64">
        <v>32588</v>
      </c>
      <c r="T18" s="64">
        <v>4</v>
      </c>
      <c r="U18" s="64" t="s">
        <v>7</v>
      </c>
      <c r="V18" s="81">
        <f>IF(TourMode!I25 &lt; 0, 0, TourMode!I25)</f>
        <v>13799.309309011054</v>
      </c>
      <c r="W18" s="81">
        <f>IF(TourMode!J25 &lt; 0, 0, TourMode!J25)</f>
        <v>55.478790963596637</v>
      </c>
      <c r="X18" s="81">
        <f>IF(TourMode!K25 &lt; 0, 0, TourMode!K25)</f>
        <v>6879.4275187430676</v>
      </c>
      <c r="Y18" s="81">
        <f>IF(TourMode!L25 &lt; 0, 0, TourMode!L25)</f>
        <v>20734.215618717717</v>
      </c>
    </row>
    <row r="19" spans="1:25" x14ac:dyDescent="0.25">
      <c r="A19" s="64">
        <v>5</v>
      </c>
      <c r="B19" s="64" t="s">
        <v>7</v>
      </c>
      <c r="C19" s="64">
        <v>0</v>
      </c>
      <c r="D19" s="64">
        <v>2873.7811000000002</v>
      </c>
      <c r="E19" s="64">
        <v>4778.3644899999999</v>
      </c>
      <c r="F19" s="64">
        <v>7652.1455900000001</v>
      </c>
      <c r="H19" s="64">
        <v>2</v>
      </c>
      <c r="I19" s="64" t="s">
        <v>7</v>
      </c>
      <c r="J19" s="64">
        <v>340</v>
      </c>
      <c r="K19" s="64">
        <v>4252</v>
      </c>
      <c r="L19" s="64">
        <v>93720</v>
      </c>
      <c r="M19" s="64">
        <v>98312</v>
      </c>
      <c r="T19" s="64">
        <v>5</v>
      </c>
      <c r="U19" s="64" t="s">
        <v>7</v>
      </c>
      <c r="V19" s="81">
        <f>IF(TourMode!I26 &lt; 0, 0, TourMode!I26)</f>
        <v>0</v>
      </c>
      <c r="W19" s="81">
        <f>IF(TourMode!J26 &lt; 0, 0, TourMode!J26)</f>
        <v>2095.1690591988695</v>
      </c>
      <c r="X19" s="81">
        <f>IF(TourMode!K26 &lt; 0, 0, TourMode!K26)</f>
        <v>9048.3444009854575</v>
      </c>
      <c r="Y19" s="81">
        <f>IF(TourMode!L26 &lt; 0, 0, TourMode!L26)</f>
        <v>11143.513460184327</v>
      </c>
    </row>
    <row r="20" spans="1:25" x14ac:dyDescent="0.25">
      <c r="A20" s="64">
        <v>6</v>
      </c>
      <c r="B20" s="64" t="s">
        <v>7</v>
      </c>
      <c r="C20" s="64">
        <v>18053.13720739463</v>
      </c>
      <c r="D20" s="64">
        <v>13946.319655659192</v>
      </c>
      <c r="E20" s="64">
        <v>16468.988145231931</v>
      </c>
      <c r="F20" s="64">
        <v>48468.445008285751</v>
      </c>
      <c r="H20" s="64">
        <v>3</v>
      </c>
      <c r="I20" s="64" t="s">
        <v>7</v>
      </c>
      <c r="J20" s="64">
        <v>2</v>
      </c>
      <c r="K20" s="64">
        <v>836</v>
      </c>
      <c r="L20" s="64">
        <v>19946</v>
      </c>
      <c r="M20" s="64">
        <v>20784</v>
      </c>
      <c r="T20" s="64">
        <v>6</v>
      </c>
      <c r="U20" s="64" t="s">
        <v>7</v>
      </c>
      <c r="V20" s="81">
        <f>IF(TourMode!I27 &lt; 0, 0, TourMode!I27)</f>
        <v>18053.13720739463</v>
      </c>
      <c r="W20" s="81">
        <f>IF(TourMode!J27 &lt; 0, 0, TourMode!J27)</f>
        <v>13946.319655659192</v>
      </c>
      <c r="X20" s="81">
        <f>IF(TourMode!K27 &lt; 0, 0, TourMode!K27)</f>
        <v>16468.988145231931</v>
      </c>
      <c r="Y20" s="81">
        <f>IF(TourMode!L27 &lt; 0, 0, TourMode!L27)</f>
        <v>48468.445008285751</v>
      </c>
    </row>
    <row r="21" spans="1:25" x14ac:dyDescent="0.25">
      <c r="A21" s="64">
        <v>7</v>
      </c>
      <c r="B21" s="64" t="s">
        <v>7</v>
      </c>
      <c r="C21" s="64">
        <v>0</v>
      </c>
      <c r="D21" s="64">
        <v>984.53104660167924</v>
      </c>
      <c r="E21" s="64">
        <v>3515.5105508861266</v>
      </c>
      <c r="F21" s="64">
        <v>4500.041597487806</v>
      </c>
      <c r="H21" s="64">
        <v>4</v>
      </c>
      <c r="I21" s="64" t="s">
        <v>7</v>
      </c>
      <c r="J21" s="64">
        <v>12938</v>
      </c>
      <c r="K21" s="64">
        <v>56</v>
      </c>
      <c r="L21" s="64">
        <v>6866</v>
      </c>
      <c r="M21" s="64">
        <v>19860</v>
      </c>
      <c r="T21" s="64">
        <v>7</v>
      </c>
      <c r="U21" s="64" t="s">
        <v>7</v>
      </c>
      <c r="V21" s="81">
        <f>IF(TourMode!I28 &lt; 0, 0, TourMode!I28)</f>
        <v>0</v>
      </c>
      <c r="W21" s="81">
        <f>IF(TourMode!J28 &lt; 0, 0, TourMode!J28)</f>
        <v>984.53104660167924</v>
      </c>
      <c r="X21" s="81">
        <f>IF(TourMode!K28 &lt; 0, 0, TourMode!K28)</f>
        <v>3515.5105508861266</v>
      </c>
      <c r="Y21" s="81">
        <f>IF(TourMode!L28 &lt; 0, 0, TourMode!L28)</f>
        <v>4500.041597487806</v>
      </c>
    </row>
    <row r="22" spans="1:25" x14ac:dyDescent="0.25">
      <c r="A22" s="64">
        <v>8</v>
      </c>
      <c r="B22" s="64" t="s">
        <v>7</v>
      </c>
      <c r="C22" s="64">
        <v>1294.1242337412541</v>
      </c>
      <c r="D22" s="64">
        <v>3438.812160832566</v>
      </c>
      <c r="E22" s="64">
        <v>5332.4608357028437</v>
      </c>
      <c r="F22" s="64">
        <v>10065.397230276663</v>
      </c>
      <c r="H22" s="64">
        <v>5</v>
      </c>
      <c r="I22" s="64" t="s">
        <v>7</v>
      </c>
      <c r="J22" s="64">
        <v>14</v>
      </c>
      <c r="K22" s="64">
        <v>2296</v>
      </c>
      <c r="L22" s="64">
        <v>8388</v>
      </c>
      <c r="M22" s="64">
        <v>10698</v>
      </c>
      <c r="T22" s="64">
        <v>8</v>
      </c>
      <c r="U22" s="64" t="s">
        <v>7</v>
      </c>
      <c r="V22" s="81">
        <f>IF(TourMode!I29 &lt; 0, 0, TourMode!I29)</f>
        <v>1294.1242337412541</v>
      </c>
      <c r="W22" s="81">
        <f>IF(TourMode!J29 &lt; 0, 0, TourMode!J29)</f>
        <v>3438.812160832566</v>
      </c>
      <c r="X22" s="81">
        <f>IF(TourMode!K29 &lt; 0, 0, TourMode!K29)</f>
        <v>5332.4608357028437</v>
      </c>
      <c r="Y22" s="81">
        <f>IF(TourMode!L29 &lt; 0, 0, TourMode!L29)</f>
        <v>10065.397230276663</v>
      </c>
    </row>
    <row r="23" spans="1:25" x14ac:dyDescent="0.25">
      <c r="A23" s="64">
        <v>9</v>
      </c>
      <c r="B23" s="64" t="s">
        <v>7</v>
      </c>
      <c r="C23" s="64">
        <v>127.42924985309138</v>
      </c>
      <c r="D23" s="64">
        <v>95.70577483746824</v>
      </c>
      <c r="E23" s="64">
        <v>304.04259049471858</v>
      </c>
      <c r="F23" s="64">
        <v>527.17761518527823</v>
      </c>
      <c r="H23" s="64">
        <v>6</v>
      </c>
      <c r="I23" s="64" t="s">
        <v>7</v>
      </c>
      <c r="J23" s="64">
        <v>18382</v>
      </c>
      <c r="K23" s="64">
        <v>14180</v>
      </c>
      <c r="L23" s="64">
        <v>17378</v>
      </c>
      <c r="M23" s="64">
        <v>49940</v>
      </c>
      <c r="T23" s="64">
        <v>9</v>
      </c>
      <c r="U23" s="64" t="s">
        <v>7</v>
      </c>
      <c r="V23" s="81">
        <f>IF(TourMode!I30 &lt; 0, 0, TourMode!I30)</f>
        <v>127.42924985309138</v>
      </c>
      <c r="W23" s="81">
        <f>IF(TourMode!J30 &lt; 0, 0, TourMode!J30)</f>
        <v>95.70577483746824</v>
      </c>
      <c r="X23" s="81">
        <f>IF(TourMode!K30 &lt; 0, 0, TourMode!K30)</f>
        <v>304.04259049471858</v>
      </c>
      <c r="Y23" s="81">
        <f>IF(TourMode!L30 &lt; 0, 0, TourMode!L30)</f>
        <v>527.17761518527823</v>
      </c>
    </row>
    <row r="24" spans="1:25" x14ac:dyDescent="0.25">
      <c r="A24" s="64">
        <v>10</v>
      </c>
      <c r="B24" s="64" t="s">
        <v>7</v>
      </c>
      <c r="C24" s="64">
        <v>0</v>
      </c>
      <c r="D24" s="64">
        <v>0</v>
      </c>
      <c r="E24" s="64">
        <v>0</v>
      </c>
      <c r="F24" s="64">
        <v>0</v>
      </c>
      <c r="H24" s="64">
        <v>7</v>
      </c>
      <c r="I24" s="64" t="s">
        <v>7</v>
      </c>
      <c r="J24" s="64">
        <v>0</v>
      </c>
      <c r="K24" s="64">
        <v>688</v>
      </c>
      <c r="L24" s="64">
        <v>2822</v>
      </c>
      <c r="M24" s="64">
        <v>3510</v>
      </c>
      <c r="T24" s="64">
        <v>10</v>
      </c>
      <c r="U24" s="64" t="s">
        <v>7</v>
      </c>
      <c r="V24" s="81">
        <f>IF(TourMode!I31 &lt; 0, 0, TourMode!I31)</f>
        <v>0</v>
      </c>
      <c r="W24" s="81">
        <f>IF(TourMode!J31 &lt; 0, 0, TourMode!J31)</f>
        <v>0</v>
      </c>
      <c r="X24" s="81">
        <f>IF(TourMode!K31 &lt; 0, 0, TourMode!K31)</f>
        <v>0</v>
      </c>
      <c r="Y24" s="81">
        <f>IF(TourMode!L31 &lt; 0, 0, TourMode!L31)</f>
        <v>0</v>
      </c>
    </row>
    <row r="25" spans="1:25" x14ac:dyDescent="0.25">
      <c r="A25" s="64">
        <v>11</v>
      </c>
      <c r="B25" s="64" t="s">
        <v>7</v>
      </c>
      <c r="C25" s="64">
        <v>0</v>
      </c>
      <c r="D25" s="64">
        <v>2703.81387</v>
      </c>
      <c r="E25" s="64">
        <v>1923.895</v>
      </c>
      <c r="F25" s="64">
        <v>4627.7088700000004</v>
      </c>
      <c r="H25" s="64">
        <v>8</v>
      </c>
      <c r="I25" s="64" t="s">
        <v>7</v>
      </c>
      <c r="J25" s="64">
        <v>1466</v>
      </c>
      <c r="K25" s="64">
        <v>3348</v>
      </c>
      <c r="L25" s="64">
        <v>4810</v>
      </c>
      <c r="M25" s="64">
        <v>9624</v>
      </c>
      <c r="T25" s="64">
        <v>11</v>
      </c>
      <c r="U25" s="64" t="s">
        <v>7</v>
      </c>
      <c r="V25" s="81">
        <f>IF(TourMode!I32 &lt; 0, 0, TourMode!I32)</f>
        <v>0</v>
      </c>
      <c r="W25" s="81">
        <f>IF(TourMode!J32 &lt; 0, 0, TourMode!J32)</f>
        <v>1971.2521466080884</v>
      </c>
      <c r="X25" s="81">
        <f>IF(TourMode!K32 &lt; 0, 0, TourMode!K32)</f>
        <v>3643.1010208126504</v>
      </c>
      <c r="Y25" s="81">
        <f>IF(TourMode!L32 &lt; 0, 0, TourMode!L32)</f>
        <v>5614.3531674207388</v>
      </c>
    </row>
    <row r="26" spans="1:25" x14ac:dyDescent="0.25">
      <c r="A26" s="64">
        <v>12</v>
      </c>
      <c r="B26" s="64" t="s">
        <v>7</v>
      </c>
      <c r="C26" s="64">
        <v>0</v>
      </c>
      <c r="D26" s="64">
        <v>15123.11198233657</v>
      </c>
      <c r="E26" s="64">
        <v>10760.829304887553</v>
      </c>
      <c r="F26" s="64">
        <v>25883.941287224123</v>
      </c>
      <c r="H26" s="64">
        <v>9</v>
      </c>
      <c r="I26" s="64" t="s">
        <v>7</v>
      </c>
      <c r="J26" s="64">
        <v>132</v>
      </c>
      <c r="K26" s="64">
        <v>104</v>
      </c>
      <c r="L26" s="64">
        <v>236</v>
      </c>
      <c r="M26" s="64">
        <v>472</v>
      </c>
      <c r="T26" s="64">
        <v>12</v>
      </c>
      <c r="U26" s="64" t="s">
        <v>7</v>
      </c>
      <c r="V26" s="81">
        <f>IF(TourMode!I33 &lt; 0, 0, TourMode!I33)</f>
        <v>0</v>
      </c>
      <c r="W26" s="81">
        <f>IF(TourMode!J33 &lt; 0, 0, TourMode!J33)</f>
        <v>11025.709753673045</v>
      </c>
      <c r="X26" s="81">
        <f>IF(TourMode!K33 &lt; 0, 0, TourMode!K33)</f>
        <v>20376.781594331562</v>
      </c>
      <c r="Y26" s="81">
        <f>IF(TourMode!L33 &lt; 0, 0, TourMode!L33)</f>
        <v>31402.491348004609</v>
      </c>
    </row>
    <row r="27" spans="1:25" x14ac:dyDescent="0.25">
      <c r="A27" s="64">
        <v>1</v>
      </c>
      <c r="B27" s="64" t="s">
        <v>12</v>
      </c>
      <c r="C27" s="64">
        <v>0</v>
      </c>
      <c r="D27" s="64">
        <v>0</v>
      </c>
      <c r="E27" s="64">
        <v>18625.812140000002</v>
      </c>
      <c r="F27" s="64">
        <v>18625.812140000002</v>
      </c>
      <c r="H27" s="64">
        <v>1</v>
      </c>
      <c r="I27" s="64" t="s">
        <v>12</v>
      </c>
      <c r="J27" s="64">
        <v>0</v>
      </c>
      <c r="K27" s="64">
        <v>18</v>
      </c>
      <c r="L27" s="64">
        <v>15938</v>
      </c>
      <c r="M27" s="64">
        <v>15956</v>
      </c>
      <c r="T27" s="64">
        <v>1</v>
      </c>
      <c r="U27" s="64" t="s">
        <v>12</v>
      </c>
      <c r="V27" s="81">
        <f>IF(TourMode!I38 &lt; 0, 0, TourMode!I38)</f>
        <v>0</v>
      </c>
      <c r="W27" s="81">
        <f>IF(TourMode!J38 &lt; 0, 0, TourMode!J38)</f>
        <v>0</v>
      </c>
      <c r="X27" s="81">
        <f>IF(TourMode!K38 &lt; 0, 0, TourMode!K38)</f>
        <v>23133.38408318421</v>
      </c>
      <c r="Y27" s="81">
        <f>IF(TourMode!L38 &lt; 0, 0, TourMode!L38)</f>
        <v>23133.38408318421</v>
      </c>
    </row>
    <row r="28" spans="1:25" x14ac:dyDescent="0.25">
      <c r="A28" s="64">
        <v>2</v>
      </c>
      <c r="B28" s="64" t="s">
        <v>12</v>
      </c>
      <c r="C28" s="64">
        <v>1244.4556</v>
      </c>
      <c r="D28" s="64">
        <v>7690.6486599999998</v>
      </c>
      <c r="E28" s="64">
        <v>162657.88626</v>
      </c>
      <c r="F28" s="64">
        <v>171592.99051999999</v>
      </c>
      <c r="H28" s="64">
        <v>10</v>
      </c>
      <c r="I28" s="64" t="s">
        <v>12</v>
      </c>
      <c r="J28" s="64">
        <v>2362</v>
      </c>
      <c r="K28" s="64">
        <v>12400</v>
      </c>
      <c r="L28" s="64">
        <v>69782</v>
      </c>
      <c r="M28" s="64">
        <v>84544</v>
      </c>
      <c r="T28" s="64">
        <v>2</v>
      </c>
      <c r="U28" s="64" t="s">
        <v>12</v>
      </c>
      <c r="V28" s="81">
        <f>IF(TourMode!I39 &lt; 0, 0, TourMode!I39)</f>
        <v>2592.1825676741478</v>
      </c>
      <c r="W28" s="81">
        <f>IF(TourMode!J39 &lt; 0, 0, TourMode!J39)</f>
        <v>21000.149856789634</v>
      </c>
      <c r="X28" s="81">
        <f>IF(TourMode!K39 &lt; 0, 0, TourMode!K39)</f>
        <v>202022.18989047909</v>
      </c>
      <c r="Y28" s="81">
        <f>IF(TourMode!L39 &lt; 0, 0, TourMode!L39)</f>
        <v>225614.52231494288</v>
      </c>
    </row>
    <row r="29" spans="1:25" x14ac:dyDescent="0.25">
      <c r="A29" s="64">
        <v>3</v>
      </c>
      <c r="B29" s="64" t="s">
        <v>12</v>
      </c>
      <c r="C29" s="64">
        <v>4336.4534999999996</v>
      </c>
      <c r="D29" s="64">
        <v>30903.829119999999</v>
      </c>
      <c r="E29" s="64">
        <v>422618.33291</v>
      </c>
      <c r="F29" s="64">
        <v>457858.61553000001</v>
      </c>
      <c r="H29" s="64">
        <v>11</v>
      </c>
      <c r="I29" s="64" t="s">
        <v>12</v>
      </c>
      <c r="J29" s="64">
        <v>0</v>
      </c>
      <c r="K29" s="64">
        <v>924</v>
      </c>
      <c r="L29" s="64">
        <v>1948</v>
      </c>
      <c r="M29" s="64">
        <v>2872</v>
      </c>
      <c r="T29" s="64">
        <v>3</v>
      </c>
      <c r="U29" s="64" t="s">
        <v>12</v>
      </c>
      <c r="V29" s="81">
        <f>IF(TourMode!I40 &lt; 0, 0, TourMode!I40)</f>
        <v>9032.7683592966623</v>
      </c>
      <c r="W29" s="81">
        <f>IF(TourMode!J40 &lt; 0, 0, TourMode!J40)</f>
        <v>84386.25548506323</v>
      </c>
      <c r="X29" s="81">
        <f>IF(TourMode!K40 &lt; 0, 0, TourMode!K40)</f>
        <v>524894.81491151976</v>
      </c>
      <c r="Y29" s="81">
        <f>IF(TourMode!L40 &lt; 0, 0, TourMode!L40)</f>
        <v>618313.83875587967</v>
      </c>
    </row>
    <row r="30" spans="1:25" x14ac:dyDescent="0.25">
      <c r="A30" s="64">
        <v>4</v>
      </c>
      <c r="B30" s="64" t="s">
        <v>12</v>
      </c>
      <c r="C30" s="64">
        <v>16577.248469999999</v>
      </c>
      <c r="D30" s="64">
        <v>6942.7038700000003</v>
      </c>
      <c r="E30" s="64">
        <v>107432.81812</v>
      </c>
      <c r="F30" s="64">
        <v>130952.77046</v>
      </c>
      <c r="H30" s="64">
        <v>12</v>
      </c>
      <c r="I30" s="64" t="s">
        <v>12</v>
      </c>
      <c r="J30" s="64">
        <v>0</v>
      </c>
      <c r="K30" s="64">
        <v>5338</v>
      </c>
      <c r="L30" s="64">
        <v>10890</v>
      </c>
      <c r="M30" s="64">
        <v>16228</v>
      </c>
      <c r="T30" s="64">
        <v>4</v>
      </c>
      <c r="U30" s="64" t="s">
        <v>12</v>
      </c>
      <c r="V30" s="81">
        <f>IF(TourMode!I41 &lt; 0, 0, TourMode!I41)</f>
        <v>34530.162830989662</v>
      </c>
      <c r="W30" s="81">
        <f>IF(TourMode!J41 &lt; 0, 0, TourMode!J41)</f>
        <v>18957.805528111763</v>
      </c>
      <c r="X30" s="81">
        <f>IF(TourMode!K41 &lt; 0, 0, TourMode!K41)</f>
        <v>133432.28343700196</v>
      </c>
      <c r="Y30" s="81">
        <f>IF(TourMode!L41 &lt; 0, 0, TourMode!L41)</f>
        <v>186920.25179610337</v>
      </c>
    </row>
    <row r="31" spans="1:25" x14ac:dyDescent="0.25">
      <c r="A31" s="64">
        <v>5</v>
      </c>
      <c r="B31" s="64" t="s">
        <v>12</v>
      </c>
      <c r="C31" s="64">
        <v>0</v>
      </c>
      <c r="D31" s="64">
        <v>1697.96911</v>
      </c>
      <c r="E31" s="64">
        <v>27838.935170000001</v>
      </c>
      <c r="F31" s="64">
        <v>29536.904280000002</v>
      </c>
      <c r="H31" s="64">
        <v>2</v>
      </c>
      <c r="I31" s="64" t="s">
        <v>12</v>
      </c>
      <c r="J31" s="64">
        <v>2746</v>
      </c>
      <c r="K31" s="64">
        <v>21064</v>
      </c>
      <c r="L31" s="64">
        <v>203402</v>
      </c>
      <c r="M31" s="64">
        <v>227212</v>
      </c>
      <c r="T31" s="64">
        <v>5</v>
      </c>
      <c r="U31" s="64" t="s">
        <v>12</v>
      </c>
      <c r="V31" s="81">
        <f>IF(TourMode!I42 &lt; 0, 0, TourMode!I42)</f>
        <v>0</v>
      </c>
      <c r="W31" s="81">
        <f>IF(TourMode!J42 &lt; 0, 0, TourMode!J42)</f>
        <v>4636.4887200814755</v>
      </c>
      <c r="X31" s="81">
        <f>IF(TourMode!K42 &lt; 0, 0, TourMode!K42)</f>
        <v>34576.144917269361</v>
      </c>
      <c r="Y31" s="81">
        <f>IF(TourMode!L42 &lt; 0, 0, TourMode!L42)</f>
        <v>39212.633637350838</v>
      </c>
    </row>
    <row r="32" spans="1:25" x14ac:dyDescent="0.25">
      <c r="A32" s="64">
        <v>6</v>
      </c>
      <c r="B32" s="64" t="s">
        <v>12</v>
      </c>
      <c r="C32" s="64">
        <v>3870.0703138648441</v>
      </c>
      <c r="D32" s="64">
        <v>7741.0716716602947</v>
      </c>
      <c r="E32" s="64">
        <v>10913.209198735258</v>
      </c>
      <c r="F32" s="64">
        <v>22524.351184260398</v>
      </c>
      <c r="H32" s="64">
        <v>3</v>
      </c>
      <c r="I32" s="64" t="s">
        <v>12</v>
      </c>
      <c r="J32" s="64">
        <v>9650</v>
      </c>
      <c r="K32" s="64">
        <v>84652</v>
      </c>
      <c r="L32" s="64">
        <v>527876</v>
      </c>
      <c r="M32" s="64">
        <v>622178</v>
      </c>
      <c r="T32" s="64">
        <v>6</v>
      </c>
      <c r="U32" s="64" t="s">
        <v>12</v>
      </c>
      <c r="V32" s="81">
        <f>IF(TourMode!I43 &lt; 0, 0, TourMode!I43)</f>
        <v>3870.0703138648441</v>
      </c>
      <c r="W32" s="81">
        <f>IF(TourMode!J43 &lt; 0, 0, TourMode!J43)</f>
        <v>7741.0716716602947</v>
      </c>
      <c r="X32" s="81">
        <f>IF(TourMode!K43 &lt; 0, 0, TourMode!K43)</f>
        <v>10913.209198735258</v>
      </c>
      <c r="Y32" s="81">
        <f>IF(TourMode!L43 &lt; 0, 0, TourMode!L43)</f>
        <v>22524.351184260398</v>
      </c>
    </row>
    <row r="33" spans="1:25" x14ac:dyDescent="0.25">
      <c r="A33" s="64">
        <v>7</v>
      </c>
      <c r="B33" s="64" t="s">
        <v>12</v>
      </c>
      <c r="C33" s="64">
        <v>0</v>
      </c>
      <c r="D33" s="64">
        <v>90.297990923614307</v>
      </c>
      <c r="E33" s="64">
        <v>421.38985550120589</v>
      </c>
      <c r="F33" s="64">
        <v>511.68784642482018</v>
      </c>
      <c r="H33" s="64">
        <v>4</v>
      </c>
      <c r="I33" s="64" t="s">
        <v>12</v>
      </c>
      <c r="J33" s="64">
        <v>33502</v>
      </c>
      <c r="K33" s="64">
        <v>19092</v>
      </c>
      <c r="L33" s="64">
        <v>134106</v>
      </c>
      <c r="M33" s="64">
        <v>186700</v>
      </c>
      <c r="T33" s="64">
        <v>7</v>
      </c>
      <c r="U33" s="64" t="s">
        <v>12</v>
      </c>
      <c r="V33" s="81">
        <f>IF(TourMode!I44 &lt; 0, 0, TourMode!I44)</f>
        <v>0</v>
      </c>
      <c r="W33" s="81">
        <f>IF(TourMode!J44 &lt; 0, 0, TourMode!J44)</f>
        <v>90.297990923614307</v>
      </c>
      <c r="X33" s="81">
        <f>IF(TourMode!K44 &lt; 0, 0, TourMode!K44)</f>
        <v>421.38985550120589</v>
      </c>
      <c r="Y33" s="81">
        <f>IF(TourMode!L44 &lt; 0, 0, TourMode!L44)</f>
        <v>511.68784642482018</v>
      </c>
    </row>
    <row r="34" spans="1:25" x14ac:dyDescent="0.25">
      <c r="A34" s="64">
        <v>8</v>
      </c>
      <c r="B34" s="64" t="s">
        <v>12</v>
      </c>
      <c r="C34" s="64">
        <v>191.20725616939916</v>
      </c>
      <c r="D34" s="64">
        <v>575.24091633053638</v>
      </c>
      <c r="E34" s="64">
        <v>1768.3454619259098</v>
      </c>
      <c r="F34" s="64">
        <v>2534.7936344258451</v>
      </c>
      <c r="H34" s="64">
        <v>5</v>
      </c>
      <c r="I34" s="64" t="s">
        <v>12</v>
      </c>
      <c r="J34" s="64">
        <v>2</v>
      </c>
      <c r="K34" s="64">
        <v>4554</v>
      </c>
      <c r="L34" s="64">
        <v>36086</v>
      </c>
      <c r="M34" s="64">
        <v>40642</v>
      </c>
      <c r="T34" s="64">
        <v>8</v>
      </c>
      <c r="U34" s="64" t="s">
        <v>12</v>
      </c>
      <c r="V34" s="81">
        <f>IF(TourMode!I45 &lt; 0, 0, TourMode!I45)</f>
        <v>191.20725616939916</v>
      </c>
      <c r="W34" s="81">
        <f>IF(TourMode!J45 &lt; 0, 0, TourMode!J45)</f>
        <v>575.24091633053638</v>
      </c>
      <c r="X34" s="81">
        <f>IF(TourMode!K45 &lt; 0, 0, TourMode!K45)</f>
        <v>1768.3454619259098</v>
      </c>
      <c r="Y34" s="81">
        <f>IF(TourMode!L45 &lt; 0, 0, TourMode!L45)</f>
        <v>2534.7936344258451</v>
      </c>
    </row>
    <row r="35" spans="1:25" x14ac:dyDescent="0.25">
      <c r="A35" s="64">
        <v>9</v>
      </c>
      <c r="B35" s="64" t="s">
        <v>12</v>
      </c>
      <c r="C35" s="64">
        <v>0</v>
      </c>
      <c r="D35" s="64">
        <v>20.595630277196037</v>
      </c>
      <c r="E35" s="64">
        <v>51.830015852081381</v>
      </c>
      <c r="F35" s="64">
        <v>72.425646129277425</v>
      </c>
      <c r="H35" s="64">
        <v>6</v>
      </c>
      <c r="I35" s="64" t="s">
        <v>12</v>
      </c>
      <c r="J35" s="64">
        <v>3756</v>
      </c>
      <c r="K35" s="64">
        <v>7460</v>
      </c>
      <c r="L35" s="64">
        <v>11206</v>
      </c>
      <c r="M35" s="64">
        <v>22422</v>
      </c>
      <c r="T35" s="64">
        <v>9</v>
      </c>
      <c r="U35" s="64" t="s">
        <v>12</v>
      </c>
      <c r="V35" s="81">
        <f>IF(TourMode!I46 &lt; 0, 0, TourMode!I46)</f>
        <v>0</v>
      </c>
      <c r="W35" s="81">
        <f>IF(TourMode!J46 &lt; 0, 0, TourMode!J46)</f>
        <v>20.595630277196037</v>
      </c>
      <c r="X35" s="81">
        <f>IF(TourMode!K46 &lt; 0, 0, TourMode!K46)</f>
        <v>51.830015852081381</v>
      </c>
      <c r="Y35" s="81">
        <f>IF(TourMode!L46 &lt; 0, 0, TourMode!L46)</f>
        <v>72.425646129277425</v>
      </c>
    </row>
    <row r="36" spans="1:25" x14ac:dyDescent="0.25">
      <c r="A36" s="64">
        <v>10</v>
      </c>
      <c r="B36" s="64" t="s">
        <v>12</v>
      </c>
      <c r="C36" s="64">
        <v>962.85307</v>
      </c>
      <c r="D36" s="64">
        <v>4515.9778299999998</v>
      </c>
      <c r="E36" s="64">
        <v>56248.566829999996</v>
      </c>
      <c r="F36" s="64">
        <v>61727.397729999997</v>
      </c>
      <c r="H36" s="64">
        <v>7</v>
      </c>
      <c r="I36" s="64" t="s">
        <v>12</v>
      </c>
      <c r="J36" s="64">
        <v>0</v>
      </c>
      <c r="K36" s="64">
        <v>88</v>
      </c>
      <c r="L36" s="64">
        <v>286</v>
      </c>
      <c r="M36" s="64">
        <v>374</v>
      </c>
      <c r="T36" s="64">
        <v>10</v>
      </c>
      <c r="U36" s="64" t="s">
        <v>12</v>
      </c>
      <c r="V36" s="81">
        <f>IF(TourMode!I47 &lt; 0, 0, TourMode!I47)</f>
        <v>2005.6086720052817</v>
      </c>
      <c r="W36" s="81">
        <f>IF(TourMode!J47 &lt; 0, 0, TourMode!J47)</f>
        <v>12331.367011107182</v>
      </c>
      <c r="X36" s="81">
        <f>IF(TourMode!K47 &lt; 0, 0, TourMode!K47)</f>
        <v>69861.098717548055</v>
      </c>
      <c r="Y36" s="81">
        <f>IF(TourMode!L47 &lt; 0, 0, TourMode!L47)</f>
        <v>84198.074400660524</v>
      </c>
    </row>
    <row r="37" spans="1:25" x14ac:dyDescent="0.25">
      <c r="A37" s="64">
        <v>11</v>
      </c>
      <c r="B37" s="64" t="s">
        <v>12</v>
      </c>
      <c r="C37" s="64">
        <v>0</v>
      </c>
      <c r="D37" s="64">
        <v>333.95819999999998</v>
      </c>
      <c r="E37" s="64">
        <v>1499.741</v>
      </c>
      <c r="F37" s="64">
        <v>1833.6992</v>
      </c>
      <c r="H37" s="64">
        <v>8</v>
      </c>
      <c r="I37" s="64" t="s">
        <v>12</v>
      </c>
      <c r="J37" s="64">
        <v>204</v>
      </c>
      <c r="K37" s="64">
        <v>498</v>
      </c>
      <c r="L37" s="64">
        <v>1278</v>
      </c>
      <c r="M37" s="64">
        <v>1980</v>
      </c>
      <c r="T37" s="64">
        <v>11</v>
      </c>
      <c r="U37" s="64" t="s">
        <v>12</v>
      </c>
      <c r="V37" s="81">
        <f>IF(TourMode!I48 &lt; 0, 0, TourMode!I48)</f>
        <v>0</v>
      </c>
      <c r="W37" s="81">
        <f>IF(TourMode!J48 &lt; 0, 0, TourMode!J48)</f>
        <v>911.90906722603074</v>
      </c>
      <c r="X37" s="81">
        <f>IF(TourMode!K48 &lt; 0, 0, TourMode!K48)</f>
        <v>1862.6884195718494</v>
      </c>
      <c r="Y37" s="81">
        <f>IF(TourMode!L48 &lt; 0, 0, TourMode!L48)</f>
        <v>2774.5974867978803</v>
      </c>
    </row>
    <row r="38" spans="1:25" x14ac:dyDescent="0.25">
      <c r="A38" s="64">
        <v>12</v>
      </c>
      <c r="B38" s="64" t="s">
        <v>12</v>
      </c>
      <c r="C38" s="64">
        <v>0</v>
      </c>
      <c r="D38" s="64">
        <v>2018.897369552581</v>
      </c>
      <c r="E38" s="64">
        <v>9066.4734685662988</v>
      </c>
      <c r="F38" s="64">
        <v>11085.370838118881</v>
      </c>
      <c r="H38" s="64">
        <v>9</v>
      </c>
      <c r="I38" s="64" t="s">
        <v>12</v>
      </c>
      <c r="J38" s="64">
        <v>0</v>
      </c>
      <c r="K38" s="64">
        <v>76</v>
      </c>
      <c r="L38" s="64">
        <v>1400</v>
      </c>
      <c r="M38" s="64">
        <v>1476</v>
      </c>
      <c r="T38" s="64">
        <v>12</v>
      </c>
      <c r="U38" s="64" t="s">
        <v>12</v>
      </c>
      <c r="V38" s="81">
        <f>IF(TourMode!I49 &lt; 0, 0, TourMode!I49)</f>
        <v>0</v>
      </c>
      <c r="W38" s="81">
        <f>IF(TourMode!J49 &lt; 0, 0, TourMode!J49)</f>
        <v>5512.8181224290383</v>
      </c>
      <c r="X38" s="81">
        <f>IF(TourMode!K49 &lt; 0, 0, TourMode!K49)</f>
        <v>11260.621091411025</v>
      </c>
      <c r="Y38" s="81">
        <f>IF(TourMode!L49 &lt; 0, 0, TourMode!L49)</f>
        <v>16773.439213840065</v>
      </c>
    </row>
    <row r="39" spans="1:25" x14ac:dyDescent="0.25">
      <c r="A39" s="64">
        <v>1</v>
      </c>
      <c r="B39" s="64" t="s">
        <v>13</v>
      </c>
      <c r="C39" s="64">
        <v>0</v>
      </c>
      <c r="D39" s="64">
        <v>30695.598609999997</v>
      </c>
      <c r="E39" s="64">
        <v>529149.62908999994</v>
      </c>
      <c r="F39" s="64">
        <v>559845.22769999993</v>
      </c>
      <c r="H39" s="64">
        <v>1</v>
      </c>
      <c r="I39" s="64" t="s">
        <v>13</v>
      </c>
      <c r="J39" s="64">
        <v>0</v>
      </c>
      <c r="K39" s="64">
        <v>45268</v>
      </c>
      <c r="L39" s="64">
        <v>590864</v>
      </c>
      <c r="M39" s="64">
        <v>636132</v>
      </c>
      <c r="T39" s="64">
        <v>1</v>
      </c>
      <c r="U39" s="64" t="s">
        <v>13</v>
      </c>
      <c r="V39" s="81">
        <f>IF(TourMode!I54 &lt; 0, 0, TourMode!I54)</f>
        <v>0</v>
      </c>
      <c r="W39" s="81">
        <f>IF(TourMode!J54 &lt; 0, 0, TourMode!J54)</f>
        <v>45720.543169720753</v>
      </c>
      <c r="X39" s="81">
        <f>IF(TourMode!K54 &lt; 0, 0, TourMode!K54)</f>
        <v>594685.60506653693</v>
      </c>
      <c r="Y39" s="81">
        <f>IF(TourMode!L54 &lt; 0, 0, TourMode!L54)</f>
        <v>640406.14823625772</v>
      </c>
    </row>
    <row r="40" spans="1:25" x14ac:dyDescent="0.25">
      <c r="A40" s="64">
        <v>2</v>
      </c>
      <c r="B40" s="64" t="s">
        <v>13</v>
      </c>
      <c r="C40" s="64">
        <v>13036.84806</v>
      </c>
      <c r="D40" s="64">
        <v>35107.005389999998</v>
      </c>
      <c r="E40" s="64">
        <v>504429.90532000002</v>
      </c>
      <c r="F40" s="64">
        <v>552573.75876999996</v>
      </c>
      <c r="H40" s="64">
        <v>10</v>
      </c>
      <c r="I40" s="64" t="s">
        <v>13</v>
      </c>
      <c r="J40" s="64">
        <v>0</v>
      </c>
      <c r="K40" s="64">
        <v>0</v>
      </c>
      <c r="L40" s="64">
        <v>0</v>
      </c>
      <c r="M40" s="64">
        <v>0</v>
      </c>
      <c r="T40" s="64">
        <v>2</v>
      </c>
      <c r="U40" s="64" t="s">
        <v>13</v>
      </c>
      <c r="V40" s="81">
        <f>IF(TourMode!I55 &lt; 0, 0, TourMode!I55)</f>
        <v>9489.8216730291224</v>
      </c>
      <c r="W40" s="81">
        <f>IF(TourMode!J55 &lt; 0, 0, TourMode!J55)</f>
        <v>52291.254387532994</v>
      </c>
      <c r="X40" s="81">
        <f>IF(TourMode!K55 &lt; 0, 0, TourMode!K55)</f>
        <v>566904.30639583571</v>
      </c>
      <c r="Y40" s="81">
        <f>IF(TourMode!L55 &lt; 0, 0, TourMode!L55)</f>
        <v>628685.38245639787</v>
      </c>
    </row>
    <row r="41" spans="1:25" x14ac:dyDescent="0.25">
      <c r="A41" s="64">
        <v>3</v>
      </c>
      <c r="B41" s="64" t="s">
        <v>13</v>
      </c>
      <c r="C41" s="64">
        <v>6875.6646000000001</v>
      </c>
      <c r="D41" s="64">
        <v>45483.803619999999</v>
      </c>
      <c r="E41" s="64">
        <v>417428.27017999999</v>
      </c>
      <c r="F41" s="64">
        <v>469787.73839999997</v>
      </c>
      <c r="H41" s="64">
        <v>11</v>
      </c>
      <c r="I41" s="64" t="s">
        <v>13</v>
      </c>
      <c r="J41" s="64">
        <v>1664</v>
      </c>
      <c r="K41" s="64">
        <v>4042</v>
      </c>
      <c r="L41" s="64">
        <v>5726</v>
      </c>
      <c r="M41" s="64">
        <v>11432</v>
      </c>
      <c r="T41" s="64">
        <v>3</v>
      </c>
      <c r="U41" s="64" t="s">
        <v>13</v>
      </c>
      <c r="V41" s="81">
        <f>IF(TourMode!I56 &lt; 0, 0, TourMode!I56)</f>
        <v>5004.9544673115652</v>
      </c>
      <c r="W41" s="81">
        <f>IF(TourMode!J56 &lt; 0, 0, TourMode!J56)</f>
        <v>67747.309096420038</v>
      </c>
      <c r="X41" s="81">
        <f>IF(TourMode!K56 &lt; 0, 0, TourMode!K56)</f>
        <v>469127.3881279612</v>
      </c>
      <c r="Y41" s="81">
        <f>IF(TourMode!L56 &lt; 0, 0, TourMode!L56)</f>
        <v>541879.65169169276</v>
      </c>
    </row>
    <row r="42" spans="1:25" x14ac:dyDescent="0.25">
      <c r="A42" s="64">
        <v>4</v>
      </c>
      <c r="B42" s="64" t="s">
        <v>13</v>
      </c>
      <c r="C42" s="64">
        <v>56308.166259999998</v>
      </c>
      <c r="D42" s="64">
        <v>25762.475450000002</v>
      </c>
      <c r="E42" s="64">
        <v>219053.63109000001</v>
      </c>
      <c r="F42" s="64">
        <v>301124.27280000004</v>
      </c>
      <c r="H42" s="64">
        <v>12</v>
      </c>
      <c r="I42" s="64" t="s">
        <v>13</v>
      </c>
      <c r="J42" s="64">
        <v>6890</v>
      </c>
      <c r="K42" s="64">
        <v>15280</v>
      </c>
      <c r="L42" s="64">
        <v>21516</v>
      </c>
      <c r="M42" s="64">
        <v>43686</v>
      </c>
      <c r="T42" s="64">
        <v>4</v>
      </c>
      <c r="U42" s="64" t="s">
        <v>13</v>
      </c>
      <c r="V42" s="81">
        <f>IF(TourMode!I57 &lt; 0, 0, TourMode!I57)</f>
        <v>40988.009838221209</v>
      </c>
      <c r="W42" s="81">
        <f>IF(TourMode!J57 &lt; 0, 0, TourMode!J57)</f>
        <v>38372.744768263576</v>
      </c>
      <c r="X42" s="81">
        <f>IF(TourMode!K57 &lt; 0, 0, TourMode!K57)</f>
        <v>246183.75216629339</v>
      </c>
      <c r="Y42" s="81">
        <f>IF(TourMode!L57 &lt; 0, 0, TourMode!L57)</f>
        <v>325544.50677277817</v>
      </c>
    </row>
    <row r="43" spans="1:25" x14ac:dyDescent="0.25">
      <c r="A43" s="64">
        <v>5</v>
      </c>
      <c r="B43" s="64" t="s">
        <v>13</v>
      </c>
      <c r="C43" s="64">
        <v>4525.9517299999998</v>
      </c>
      <c r="D43" s="64">
        <v>6914.8994499999999</v>
      </c>
      <c r="E43" s="64">
        <v>20426.954269999998</v>
      </c>
      <c r="F43" s="64">
        <v>31867.80545</v>
      </c>
      <c r="H43" s="64">
        <v>2</v>
      </c>
      <c r="I43" s="64" t="s">
        <v>13</v>
      </c>
      <c r="J43" s="64">
        <v>7804</v>
      </c>
      <c r="K43" s="64">
        <v>52790</v>
      </c>
      <c r="L43" s="64">
        <v>564648</v>
      </c>
      <c r="M43" s="64">
        <v>625242</v>
      </c>
      <c r="T43" s="64">
        <v>5</v>
      </c>
      <c r="U43" s="64" t="s">
        <v>13</v>
      </c>
      <c r="V43" s="81">
        <f>IF(TourMode!I58 &lt; 0, 0, TourMode!I58)</f>
        <v>3294.5444037366224</v>
      </c>
      <c r="W43" s="81">
        <f>IF(TourMode!J58 &lt; 0, 0, TourMode!J58)</f>
        <v>10299.618614214192</v>
      </c>
      <c r="X43" s="81">
        <f>IF(TourMode!K58 &lt; 0, 0, TourMode!K58)</f>
        <v>22956.863223380078</v>
      </c>
      <c r="Y43" s="81">
        <f>IF(TourMode!L58 &lt; 0, 0, TourMode!L58)</f>
        <v>36551.026241330896</v>
      </c>
    </row>
    <row r="44" spans="1:25" x14ac:dyDescent="0.25">
      <c r="A44" s="64">
        <v>6</v>
      </c>
      <c r="B44" s="64" t="s">
        <v>13</v>
      </c>
      <c r="C44" s="64">
        <v>62621.425922500086</v>
      </c>
      <c r="D44" s="64">
        <v>0</v>
      </c>
      <c r="E44" s="64">
        <v>33835.375023571039</v>
      </c>
      <c r="F44" s="64">
        <v>96456.800946071133</v>
      </c>
      <c r="H44" s="64">
        <v>3</v>
      </c>
      <c r="I44" s="64" t="s">
        <v>13</v>
      </c>
      <c r="J44" s="64">
        <v>5736</v>
      </c>
      <c r="K44" s="64">
        <v>67676</v>
      </c>
      <c r="L44" s="64">
        <v>474092</v>
      </c>
      <c r="M44" s="64">
        <v>547504</v>
      </c>
      <c r="T44" s="64">
        <v>6</v>
      </c>
      <c r="U44" s="64" t="s">
        <v>13</v>
      </c>
      <c r="V44" s="81">
        <f>IF(TourMode!I59 &lt; 0, 0, TourMode!I59)</f>
        <v>62621.425922500086</v>
      </c>
      <c r="W44" s="81">
        <f>IF(TourMode!J59 &lt; 0, 0, TourMode!J59)</f>
        <v>0</v>
      </c>
      <c r="X44" s="81">
        <f>IF(TourMode!K59 &lt; 0, 0, TourMode!K59)</f>
        <v>33835.375023571039</v>
      </c>
      <c r="Y44" s="81">
        <f>IF(TourMode!L59 &lt; 0, 0, TourMode!L59)</f>
        <v>96456.800946071133</v>
      </c>
    </row>
    <row r="45" spans="1:25" x14ac:dyDescent="0.25">
      <c r="A45" s="64">
        <v>7</v>
      </c>
      <c r="B45" s="64" t="s">
        <v>13</v>
      </c>
      <c r="C45" s="64">
        <v>0</v>
      </c>
      <c r="D45" s="64">
        <v>2235.1536977217988</v>
      </c>
      <c r="E45" s="64">
        <v>8091.2671747834993</v>
      </c>
      <c r="F45" s="64">
        <v>10326.420872505298</v>
      </c>
      <c r="H45" s="64">
        <v>4</v>
      </c>
      <c r="I45" s="64" t="s">
        <v>13</v>
      </c>
      <c r="J45" s="64">
        <v>42276</v>
      </c>
      <c r="K45" s="64">
        <v>38494</v>
      </c>
      <c r="L45" s="64">
        <v>250834</v>
      </c>
      <c r="M45" s="64">
        <v>331604</v>
      </c>
      <c r="T45" s="64">
        <v>7</v>
      </c>
      <c r="U45" s="64" t="s">
        <v>13</v>
      </c>
      <c r="V45" s="81">
        <f>IF(TourMode!I60 &lt; 0, 0, TourMode!I60)</f>
        <v>0</v>
      </c>
      <c r="W45" s="81">
        <f>IF(TourMode!J60 &lt; 0, 0, TourMode!J60)</f>
        <v>2235.1536977217988</v>
      </c>
      <c r="X45" s="81">
        <f>IF(TourMode!K60 &lt; 0, 0, TourMode!K60)</f>
        <v>8091.2671747834993</v>
      </c>
      <c r="Y45" s="81">
        <f>IF(TourMode!L60 &lt; 0, 0, TourMode!L60)</f>
        <v>10326.420872505298</v>
      </c>
    </row>
    <row r="46" spans="1:25" x14ac:dyDescent="0.25">
      <c r="A46" s="64">
        <v>8</v>
      </c>
      <c r="B46" s="64" t="s">
        <v>13</v>
      </c>
      <c r="C46" s="64">
        <v>4060.478475110875</v>
      </c>
      <c r="D46" s="64">
        <v>4028.5830276546926</v>
      </c>
      <c r="E46" s="64">
        <v>7344.5150885595085</v>
      </c>
      <c r="F46" s="64">
        <v>15433.576591325076</v>
      </c>
      <c r="H46" s="64">
        <v>5</v>
      </c>
      <c r="I46" s="64" t="s">
        <v>13</v>
      </c>
      <c r="J46" s="64">
        <v>3692</v>
      </c>
      <c r="K46" s="64">
        <v>10754</v>
      </c>
      <c r="L46" s="64">
        <v>23464</v>
      </c>
      <c r="M46" s="64">
        <v>37910</v>
      </c>
      <c r="T46" s="64">
        <v>8</v>
      </c>
      <c r="U46" s="64" t="s">
        <v>13</v>
      </c>
      <c r="V46" s="81">
        <f>IF(TourMode!I61 &lt; 0, 0, TourMode!I61)</f>
        <v>4060.478475110875</v>
      </c>
      <c r="W46" s="81">
        <f>IF(TourMode!J61 &lt; 0, 0, TourMode!J61)</f>
        <v>4028.5830276546926</v>
      </c>
      <c r="X46" s="81">
        <f>IF(TourMode!K61 &lt; 0, 0, TourMode!K61)</f>
        <v>7344.5150885595085</v>
      </c>
      <c r="Y46" s="81">
        <f>IF(TourMode!L61 &lt; 0, 0, TourMode!L61)</f>
        <v>15433.576591325076</v>
      </c>
    </row>
    <row r="47" spans="1:25" x14ac:dyDescent="0.25">
      <c r="A47" s="64">
        <v>9</v>
      </c>
      <c r="B47" s="64" t="s">
        <v>13</v>
      </c>
      <c r="C47" s="64">
        <v>531.50563472432702</v>
      </c>
      <c r="D47" s="64">
        <v>543.16384030583993</v>
      </c>
      <c r="E47" s="64">
        <v>1049.1186123863379</v>
      </c>
      <c r="F47" s="64">
        <v>2123.7880874165048</v>
      </c>
      <c r="H47" s="64">
        <v>6</v>
      </c>
      <c r="I47" s="64" t="s">
        <v>13</v>
      </c>
      <c r="J47" s="64">
        <v>60926</v>
      </c>
      <c r="K47" s="64">
        <v>150</v>
      </c>
      <c r="L47" s="64">
        <v>31800</v>
      </c>
      <c r="M47" s="64">
        <v>92876</v>
      </c>
      <c r="T47" s="64">
        <v>9</v>
      </c>
      <c r="U47" s="64" t="s">
        <v>13</v>
      </c>
      <c r="V47" s="81">
        <f>IF(TourMode!I62 &lt; 0, 0, TourMode!I62)</f>
        <v>531.50563472432702</v>
      </c>
      <c r="W47" s="81">
        <f>IF(TourMode!J62 &lt; 0, 0, TourMode!J62)</f>
        <v>543.16384030583993</v>
      </c>
      <c r="X47" s="81">
        <f>IF(TourMode!K62 &lt; 0, 0, TourMode!K62)</f>
        <v>1049.1186123863379</v>
      </c>
      <c r="Y47" s="81">
        <f>IF(TourMode!L62 &lt; 0, 0, TourMode!L62)</f>
        <v>2123.7880874165048</v>
      </c>
    </row>
    <row r="48" spans="1:25" x14ac:dyDescent="0.25">
      <c r="A48" s="64">
        <v>10</v>
      </c>
      <c r="B48" s="64" t="s">
        <v>13</v>
      </c>
      <c r="C48" s="64">
        <v>0</v>
      </c>
      <c r="D48" s="64">
        <v>0</v>
      </c>
      <c r="E48" s="64">
        <v>0</v>
      </c>
      <c r="F48" s="64">
        <v>0</v>
      </c>
      <c r="H48" s="64">
        <v>7</v>
      </c>
      <c r="I48" s="64" t="s">
        <v>13</v>
      </c>
      <c r="J48" s="64">
        <v>0</v>
      </c>
      <c r="K48" s="64">
        <v>2016</v>
      </c>
      <c r="L48" s="64">
        <v>6986</v>
      </c>
      <c r="M48" s="64">
        <v>9002</v>
      </c>
      <c r="T48" s="64">
        <v>10</v>
      </c>
      <c r="U48" s="64" t="s">
        <v>13</v>
      </c>
      <c r="V48" s="81">
        <f>IF(TourMode!I63 &lt; 0, 0, TourMode!I63)</f>
        <v>0</v>
      </c>
      <c r="W48" s="81">
        <f>IF(TourMode!J63 &lt; 0, 0, TourMode!J63)</f>
        <v>0</v>
      </c>
      <c r="X48" s="81">
        <f>IF(TourMode!K63 &lt; 0, 0, TourMode!K63)</f>
        <v>0</v>
      </c>
      <c r="Y48" s="81">
        <f>IF(TourMode!L63 &lt; 0, 0, TourMode!L63)</f>
        <v>0</v>
      </c>
    </row>
    <row r="49" spans="1:25" x14ac:dyDescent="0.25">
      <c r="A49" s="64">
        <v>11</v>
      </c>
      <c r="B49" s="64" t="s">
        <v>13</v>
      </c>
      <c r="C49" s="64">
        <v>2277.1378</v>
      </c>
      <c r="D49" s="64">
        <v>2656.4409999999998</v>
      </c>
      <c r="E49" s="64">
        <v>5017.5668299999998</v>
      </c>
      <c r="F49" s="64">
        <v>9951.1456299999991</v>
      </c>
      <c r="H49" s="64">
        <v>8</v>
      </c>
      <c r="I49" s="64" t="s">
        <v>13</v>
      </c>
      <c r="J49" s="64">
        <v>4296</v>
      </c>
      <c r="K49" s="64">
        <v>3300</v>
      </c>
      <c r="L49" s="64">
        <v>6614</v>
      </c>
      <c r="M49" s="64">
        <v>14210</v>
      </c>
      <c r="T49" s="64">
        <v>11</v>
      </c>
      <c r="U49" s="64" t="s">
        <v>13</v>
      </c>
      <c r="V49" s="81">
        <f>IF(TourMode!I64 &lt; 0, 0, TourMode!I64)</f>
        <v>1657.5810002125511</v>
      </c>
      <c r="W49" s="81">
        <f>IF(TourMode!J64 &lt; 0, 0, TourMode!J64)</f>
        <v>3956.7211886445816</v>
      </c>
      <c r="X49" s="81">
        <f>IF(TourMode!K64 &lt; 0, 0, TourMode!K64)</f>
        <v>5639.0000147818782</v>
      </c>
      <c r="Y49" s="81">
        <f>IF(TourMode!L64 &lt; 0, 0, TourMode!L64)</f>
        <v>11253.30220363901</v>
      </c>
    </row>
    <row r="50" spans="1:25" x14ac:dyDescent="0.25">
      <c r="A50" s="64">
        <v>12</v>
      </c>
      <c r="B50" s="64" t="s">
        <v>13</v>
      </c>
      <c r="C50" s="64">
        <v>8687.2904186627038</v>
      </c>
      <c r="D50" s="64">
        <v>10134.333744335881</v>
      </c>
      <c r="E50" s="64">
        <v>19142.038855645362</v>
      </c>
      <c r="F50" s="64">
        <v>37963.663018643943</v>
      </c>
      <c r="H50" s="64">
        <v>9</v>
      </c>
      <c r="I50" s="64" t="s">
        <v>13</v>
      </c>
      <c r="J50" s="64">
        <v>688</v>
      </c>
      <c r="K50" s="64">
        <v>520</v>
      </c>
      <c r="L50" s="64">
        <v>786</v>
      </c>
      <c r="M50" s="64">
        <v>1994</v>
      </c>
      <c r="T50" s="64">
        <v>12</v>
      </c>
      <c r="U50" s="64" t="s">
        <v>13</v>
      </c>
      <c r="V50" s="81">
        <f>IF(TourMode!I65 &lt; 0, 0, TourMode!I65)</f>
        <v>6323.6785851536233</v>
      </c>
      <c r="W50" s="81">
        <f>IF(TourMode!J65 &lt; 0, 0, TourMode!J65)</f>
        <v>15094.908209521524</v>
      </c>
      <c r="X50" s="81">
        <f>IF(TourMode!K65 &lt; 0, 0, TourMode!K65)</f>
        <v>21512.809105910699</v>
      </c>
      <c r="Y50" s="81">
        <f>IF(TourMode!L65 &lt; 0, 0, TourMode!L65)</f>
        <v>42931.395900585849</v>
      </c>
    </row>
    <row r="51" spans="1:25" x14ac:dyDescent="0.25">
      <c r="A51" s="64">
        <v>1</v>
      </c>
      <c r="B51" s="64" t="s">
        <v>14</v>
      </c>
      <c r="C51" s="64">
        <v>0</v>
      </c>
      <c r="D51" s="64">
        <v>37623.86292</v>
      </c>
      <c r="E51" s="64">
        <v>472329.74031000002</v>
      </c>
      <c r="F51" s="64">
        <v>509953.60323000001</v>
      </c>
      <c r="H51" s="64">
        <v>1</v>
      </c>
      <c r="I51" s="64" t="s">
        <v>14</v>
      </c>
      <c r="J51" s="64">
        <v>0</v>
      </c>
      <c r="K51" s="64">
        <v>47564</v>
      </c>
      <c r="L51" s="64">
        <v>403608</v>
      </c>
      <c r="M51" s="64">
        <v>451172</v>
      </c>
      <c r="T51" s="64">
        <v>1</v>
      </c>
      <c r="U51" s="64" t="s">
        <v>14</v>
      </c>
      <c r="V51" s="81">
        <f>IF(TourMode!I70 &lt; 0, 0, TourMode!I70)</f>
        <v>0</v>
      </c>
      <c r="W51" s="81">
        <f>IF(TourMode!J70 &lt; 0, 0, TourMode!J70)</f>
        <v>46221.703332519202</v>
      </c>
      <c r="X51" s="81">
        <f>IF(TourMode!K70 &lt; 0, 0, TourMode!K70)</f>
        <v>401223.00232475845</v>
      </c>
      <c r="Y51" s="81">
        <f>IF(TourMode!L70 &lt; 0, 0, TourMode!L70)</f>
        <v>447444.70565727766</v>
      </c>
    </row>
    <row r="52" spans="1:25" x14ac:dyDescent="0.25">
      <c r="A52" s="64">
        <v>2</v>
      </c>
      <c r="B52" s="64" t="s">
        <v>14</v>
      </c>
      <c r="C52" s="64">
        <v>12022.325269999999</v>
      </c>
      <c r="D52" s="64">
        <v>14013.15785</v>
      </c>
      <c r="E52" s="64">
        <v>221546.10569999999</v>
      </c>
      <c r="F52" s="64">
        <v>247581.58881999998</v>
      </c>
      <c r="H52" s="64">
        <v>10</v>
      </c>
      <c r="I52" s="64" t="s">
        <v>14</v>
      </c>
      <c r="J52" s="64">
        <v>0</v>
      </c>
      <c r="K52" s="64">
        <v>0</v>
      </c>
      <c r="L52" s="64">
        <v>0</v>
      </c>
      <c r="M52" s="64">
        <v>0</v>
      </c>
      <c r="T52" s="64">
        <v>2</v>
      </c>
      <c r="U52" s="64" t="s">
        <v>14</v>
      </c>
      <c r="V52" s="81">
        <f>IF(TourMode!I71 &lt; 0, 0, TourMode!I71)</f>
        <v>6279.4734176134234</v>
      </c>
      <c r="W52" s="81">
        <f>IF(TourMode!J71 &lt; 0, 0, TourMode!J71)</f>
        <v>17215.457813879962</v>
      </c>
      <c r="X52" s="81">
        <f>IF(TourMode!K71 &lt; 0, 0, TourMode!K71)</f>
        <v>188193.51418348606</v>
      </c>
      <c r="Y52" s="81">
        <f>IF(TourMode!L71 &lt; 0, 0, TourMode!L71)</f>
        <v>211688.44541497945</v>
      </c>
    </row>
    <row r="53" spans="1:25" x14ac:dyDescent="0.25">
      <c r="A53" s="64">
        <v>3</v>
      </c>
      <c r="B53" s="64" t="s">
        <v>14</v>
      </c>
      <c r="C53" s="64">
        <v>3601.5154699999998</v>
      </c>
      <c r="D53" s="64">
        <v>16415.577730000001</v>
      </c>
      <c r="E53" s="64">
        <v>167358.26634</v>
      </c>
      <c r="F53" s="64">
        <v>187375.35954</v>
      </c>
      <c r="H53" s="64">
        <v>11</v>
      </c>
      <c r="I53" s="64" t="s">
        <v>14</v>
      </c>
      <c r="J53" s="64">
        <v>576</v>
      </c>
      <c r="K53" s="64">
        <v>116</v>
      </c>
      <c r="L53" s="64">
        <v>768</v>
      </c>
      <c r="M53" s="64">
        <v>1460</v>
      </c>
      <c r="T53" s="64">
        <v>3</v>
      </c>
      <c r="U53" s="64" t="s">
        <v>14</v>
      </c>
      <c r="V53" s="81">
        <f>IF(TourMode!I72 &lt; 0, 0, TourMode!I72)</f>
        <v>1881.1353169276308</v>
      </c>
      <c r="W53" s="81">
        <f>IF(TourMode!J72 &lt; 0, 0, TourMode!J72)</f>
        <v>20166.880936211135</v>
      </c>
      <c r="X53" s="81">
        <f>IF(TourMode!K72 &lt; 0, 0, TourMode!K72)</f>
        <v>142163.36672073774</v>
      </c>
      <c r="Y53" s="81">
        <f>IF(TourMode!L72 &lt; 0, 0, TourMode!L72)</f>
        <v>164211.38297387652</v>
      </c>
    </row>
    <row r="54" spans="1:25" x14ac:dyDescent="0.25">
      <c r="A54" s="64">
        <v>4</v>
      </c>
      <c r="B54" s="64" t="s">
        <v>14</v>
      </c>
      <c r="C54" s="64">
        <v>29170.839499999998</v>
      </c>
      <c r="D54" s="64">
        <v>23707.431430000001</v>
      </c>
      <c r="E54" s="64">
        <v>268953.79587999999</v>
      </c>
      <c r="F54" s="64">
        <v>321832.06680999999</v>
      </c>
      <c r="H54" s="64">
        <v>12</v>
      </c>
      <c r="I54" s="64" t="s">
        <v>14</v>
      </c>
      <c r="J54" s="64">
        <v>2138</v>
      </c>
      <c r="K54" s="64">
        <v>378</v>
      </c>
      <c r="L54" s="64">
        <v>3636</v>
      </c>
      <c r="M54" s="64">
        <v>6152</v>
      </c>
      <c r="T54" s="64">
        <v>4</v>
      </c>
      <c r="U54" s="64" t="s">
        <v>14</v>
      </c>
      <c r="V54" s="81">
        <f>IF(TourMode!I73 &lt; 0, 0, TourMode!I73)</f>
        <v>15236.446119687929</v>
      </c>
      <c r="W54" s="81">
        <f>IF(TourMode!J73 &lt; 0, 0, TourMode!J73)</f>
        <v>29125.075877070558</v>
      </c>
      <c r="X54" s="81">
        <f>IF(TourMode!K73 &lt; 0, 0, TourMode!K73)</f>
        <v>228464.22797512161</v>
      </c>
      <c r="Y54" s="81">
        <f>IF(TourMode!L73 &lt; 0, 0, TourMode!L73)</f>
        <v>272825.74997188011</v>
      </c>
    </row>
    <row r="55" spans="1:25" x14ac:dyDescent="0.25">
      <c r="A55" s="64">
        <v>5</v>
      </c>
      <c r="B55" s="64" t="s">
        <v>14</v>
      </c>
      <c r="C55" s="64">
        <v>2282.5539100000001</v>
      </c>
      <c r="D55" s="64">
        <v>12516.12451</v>
      </c>
      <c r="E55" s="64">
        <v>39773.909540000001</v>
      </c>
      <c r="F55" s="64">
        <v>54572.587960000004</v>
      </c>
      <c r="H55" s="64">
        <v>2</v>
      </c>
      <c r="I55" s="64" t="s">
        <v>14</v>
      </c>
      <c r="J55" s="64">
        <v>6346</v>
      </c>
      <c r="K55" s="64">
        <v>17662</v>
      </c>
      <c r="L55" s="64">
        <v>189496</v>
      </c>
      <c r="M55" s="64">
        <v>213504</v>
      </c>
      <c r="T55" s="64">
        <v>5</v>
      </c>
      <c r="U55" s="64" t="s">
        <v>14</v>
      </c>
      <c r="V55" s="81">
        <f>IF(TourMode!I74 &lt; 0, 0, TourMode!I74)</f>
        <v>1192.2183338260804</v>
      </c>
      <c r="W55" s="81">
        <f>IF(TourMode!J74 &lt; 0, 0, TourMode!J74)</f>
        <v>15376.321012124617</v>
      </c>
      <c r="X55" s="81">
        <f>IF(TourMode!K74 &lt; 0, 0, TourMode!K74)</f>
        <v>33786.158350643855</v>
      </c>
      <c r="Y55" s="81">
        <f>IF(TourMode!L74 &lt; 0, 0, TourMode!L74)</f>
        <v>50354.697696594551</v>
      </c>
    </row>
    <row r="56" spans="1:25" x14ac:dyDescent="0.25">
      <c r="A56" s="64">
        <v>6</v>
      </c>
      <c r="B56" s="64" t="s">
        <v>14</v>
      </c>
      <c r="C56" s="64">
        <v>48360.741038510103</v>
      </c>
      <c r="D56" s="64">
        <v>22646.227873796655</v>
      </c>
      <c r="E56" s="64">
        <v>33498.563147442503</v>
      </c>
      <c r="F56" s="64">
        <v>104505.53205974927</v>
      </c>
      <c r="H56" s="64">
        <v>3</v>
      </c>
      <c r="I56" s="64" t="s">
        <v>14</v>
      </c>
      <c r="J56" s="64">
        <v>2460</v>
      </c>
      <c r="K56" s="64">
        <v>20370</v>
      </c>
      <c r="L56" s="64">
        <v>146032</v>
      </c>
      <c r="M56" s="64">
        <v>168862</v>
      </c>
      <c r="T56" s="64">
        <v>6</v>
      </c>
      <c r="U56" s="64" t="s">
        <v>14</v>
      </c>
      <c r="V56" s="81">
        <f>IF(TourMode!I75 &lt; 0, 0, TourMode!I75)</f>
        <v>48360.741038510103</v>
      </c>
      <c r="W56" s="81">
        <f>IF(TourMode!J75 &lt; 0, 0, TourMode!J75)</f>
        <v>22646.227873796655</v>
      </c>
      <c r="X56" s="81">
        <f>IF(TourMode!K75 &lt; 0, 0, TourMode!K75)</f>
        <v>33498.563147442503</v>
      </c>
      <c r="Y56" s="81">
        <f>IF(TourMode!L75 &lt; 0, 0, TourMode!L75)</f>
        <v>104505.53205974927</v>
      </c>
    </row>
    <row r="57" spans="1:25" x14ac:dyDescent="0.25">
      <c r="A57" s="64">
        <v>7</v>
      </c>
      <c r="B57" s="64" t="s">
        <v>14</v>
      </c>
      <c r="C57" s="64">
        <v>0</v>
      </c>
      <c r="D57" s="64">
        <v>1247.1344104745376</v>
      </c>
      <c r="E57" s="64">
        <v>4278.7864663458076</v>
      </c>
      <c r="F57" s="64">
        <v>5525.9208768203453</v>
      </c>
      <c r="H57" s="64">
        <v>4</v>
      </c>
      <c r="I57" s="64" t="s">
        <v>14</v>
      </c>
      <c r="J57" s="64">
        <v>14722</v>
      </c>
      <c r="K57" s="64">
        <v>27962</v>
      </c>
      <c r="L57" s="64">
        <v>219980</v>
      </c>
      <c r="M57" s="64">
        <v>262664</v>
      </c>
      <c r="T57" s="64">
        <v>7</v>
      </c>
      <c r="U57" s="64" t="s">
        <v>14</v>
      </c>
      <c r="V57" s="81">
        <f>IF(TourMode!I76 &lt; 0, 0, TourMode!I76)</f>
        <v>0</v>
      </c>
      <c r="W57" s="81">
        <f>IF(TourMode!J76 &lt; 0, 0, TourMode!J76)</f>
        <v>1247.1344104745376</v>
      </c>
      <c r="X57" s="81">
        <f>IF(TourMode!K76 &lt; 0, 0, TourMode!K76)</f>
        <v>4278.7864663458076</v>
      </c>
      <c r="Y57" s="81">
        <f>IF(TourMode!L76 &lt; 0, 0, TourMode!L76)</f>
        <v>5525.9208768203453</v>
      </c>
    </row>
    <row r="58" spans="1:25" x14ac:dyDescent="0.25">
      <c r="A58" s="64">
        <v>8</v>
      </c>
      <c r="B58" s="64" t="s">
        <v>14</v>
      </c>
      <c r="C58" s="64">
        <v>3782.0999765681631</v>
      </c>
      <c r="D58" s="64">
        <v>5114.8133545309929</v>
      </c>
      <c r="E58" s="64">
        <v>9493.3034410082837</v>
      </c>
      <c r="F58" s="64">
        <v>18390.21677210744</v>
      </c>
      <c r="H58" s="64">
        <v>5</v>
      </c>
      <c r="I58" s="64" t="s">
        <v>14</v>
      </c>
      <c r="J58" s="64">
        <v>1226</v>
      </c>
      <c r="K58" s="64">
        <v>14840</v>
      </c>
      <c r="L58" s="64">
        <v>35164</v>
      </c>
      <c r="M58" s="64">
        <v>51230</v>
      </c>
      <c r="T58" s="64">
        <v>8</v>
      </c>
      <c r="U58" s="64" t="s">
        <v>14</v>
      </c>
      <c r="V58" s="81">
        <f>IF(TourMode!I77 &lt; 0, 0, TourMode!I77)</f>
        <v>3782.0999765681631</v>
      </c>
      <c r="W58" s="81">
        <f>IF(TourMode!J77 &lt; 0, 0, TourMode!J77)</f>
        <v>5114.8133545309929</v>
      </c>
      <c r="X58" s="81">
        <f>IF(TourMode!K77 &lt; 0, 0, TourMode!K77)</f>
        <v>9493.3034410082837</v>
      </c>
      <c r="Y58" s="81">
        <f>IF(TourMode!L77 &lt; 0, 0, TourMode!L77)</f>
        <v>18390.21677210744</v>
      </c>
    </row>
    <row r="59" spans="1:25" x14ac:dyDescent="0.25">
      <c r="A59" s="64">
        <v>9</v>
      </c>
      <c r="B59" s="64" t="s">
        <v>14</v>
      </c>
      <c r="C59" s="64">
        <v>547.5790838720277</v>
      </c>
      <c r="D59" s="64">
        <v>731.50396028188175</v>
      </c>
      <c r="E59" s="64">
        <v>1615.7230291850801</v>
      </c>
      <c r="F59" s="64">
        <v>2894.8060733389893</v>
      </c>
      <c r="H59" s="64">
        <v>6</v>
      </c>
      <c r="I59" s="64" t="s">
        <v>14</v>
      </c>
      <c r="J59" s="64">
        <v>47472</v>
      </c>
      <c r="K59" s="64">
        <v>23000</v>
      </c>
      <c r="L59" s="64">
        <v>35454</v>
      </c>
      <c r="M59" s="64">
        <v>105926</v>
      </c>
      <c r="T59" s="64">
        <v>9</v>
      </c>
      <c r="U59" s="64" t="s">
        <v>14</v>
      </c>
      <c r="V59" s="81">
        <f>IF(TourMode!I78 &lt; 0, 0, TourMode!I78)</f>
        <v>547.5790838720277</v>
      </c>
      <c r="W59" s="81">
        <f>IF(TourMode!J78 &lt; 0, 0, TourMode!J78)</f>
        <v>731.50396028188175</v>
      </c>
      <c r="X59" s="81">
        <f>IF(TourMode!K78 &lt; 0, 0, TourMode!K78)</f>
        <v>1615.7230291850801</v>
      </c>
      <c r="Y59" s="81">
        <f>IF(TourMode!L78 &lt; 0, 0, TourMode!L78)</f>
        <v>2894.8060733389893</v>
      </c>
    </row>
    <row r="60" spans="1:25" x14ac:dyDescent="0.25">
      <c r="A60" s="64">
        <v>10</v>
      </c>
      <c r="B60" s="64" t="s">
        <v>14</v>
      </c>
      <c r="C60" s="64">
        <v>0</v>
      </c>
      <c r="D60" s="64">
        <v>0</v>
      </c>
      <c r="E60" s="64">
        <v>0</v>
      </c>
      <c r="F60" s="64">
        <v>0</v>
      </c>
      <c r="H60" s="64">
        <v>7</v>
      </c>
      <c r="I60" s="64" t="s">
        <v>14</v>
      </c>
      <c r="J60" s="64">
        <v>0</v>
      </c>
      <c r="K60" s="64">
        <v>1266</v>
      </c>
      <c r="L60" s="64">
        <v>3566</v>
      </c>
      <c r="M60" s="64">
        <v>4832</v>
      </c>
      <c r="T60" s="64">
        <v>10</v>
      </c>
      <c r="U60" s="64" t="s">
        <v>14</v>
      </c>
      <c r="V60" s="81">
        <f>IF(TourMode!I79 &lt; 0, 0, TourMode!I79)</f>
        <v>0</v>
      </c>
      <c r="W60" s="81">
        <f>IF(TourMode!J79 &lt; 0, 0, TourMode!J79)</f>
        <v>0</v>
      </c>
      <c r="X60" s="81">
        <f>IF(TourMode!K79 &lt; 0, 0, TourMode!K79)</f>
        <v>0</v>
      </c>
      <c r="Y60" s="81">
        <f>IF(TourMode!L79 &lt; 0, 0, TourMode!L79)</f>
        <v>0</v>
      </c>
    </row>
    <row r="61" spans="1:25" x14ac:dyDescent="0.25">
      <c r="A61" s="64">
        <v>11</v>
      </c>
      <c r="B61" s="64" t="s">
        <v>14</v>
      </c>
      <c r="C61" s="64">
        <v>825.9248</v>
      </c>
      <c r="D61" s="64">
        <v>80.454369999999997</v>
      </c>
      <c r="E61" s="64">
        <v>1113.3037300000001</v>
      </c>
      <c r="F61" s="64">
        <v>2019.6829000000002</v>
      </c>
      <c r="H61" s="64">
        <v>8</v>
      </c>
      <c r="I61" s="64" t="s">
        <v>14</v>
      </c>
      <c r="J61" s="64">
        <v>3902</v>
      </c>
      <c r="K61" s="64">
        <v>4356</v>
      </c>
      <c r="L61" s="64">
        <v>8136</v>
      </c>
      <c r="M61" s="64">
        <v>16394</v>
      </c>
      <c r="T61" s="64">
        <v>11</v>
      </c>
      <c r="U61" s="64" t="s">
        <v>14</v>
      </c>
      <c r="V61" s="81">
        <f>IF(TourMode!I80 &lt; 0, 0, TourMode!I80)</f>
        <v>431.39515111020478</v>
      </c>
      <c r="W61" s="81">
        <f>IF(TourMode!J80 &lt; 0, 0, TourMode!J80)</f>
        <v>98.839878027727323</v>
      </c>
      <c r="X61" s="81">
        <f>IF(TourMode!K80 &lt; 0, 0, TourMode!K80)</f>
        <v>945.70175648220811</v>
      </c>
      <c r="Y61" s="81">
        <f>IF(TourMode!L80 &lt; 0, 0, TourMode!L80)</f>
        <v>1475.9367856201402</v>
      </c>
    </row>
    <row r="62" spans="1:25" x14ac:dyDescent="0.25">
      <c r="A62" s="64">
        <v>12</v>
      </c>
      <c r="B62" s="64" t="s">
        <v>14</v>
      </c>
      <c r="C62" s="64">
        <v>3225.836547271681</v>
      </c>
      <c r="D62" s="64">
        <v>314.23278140300221</v>
      </c>
      <c r="E62" s="64">
        <v>4348.2601084843127</v>
      </c>
      <c r="F62" s="64">
        <v>7888.3294371589964</v>
      </c>
      <c r="H62" s="64">
        <v>9</v>
      </c>
      <c r="I62" s="64" t="s">
        <v>14</v>
      </c>
      <c r="J62" s="64">
        <v>554</v>
      </c>
      <c r="K62" s="64">
        <v>816</v>
      </c>
      <c r="L62" s="64">
        <v>1516</v>
      </c>
      <c r="M62" s="64">
        <v>2886</v>
      </c>
      <c r="T62" s="64">
        <v>12</v>
      </c>
      <c r="U62" s="64" t="s">
        <v>14</v>
      </c>
      <c r="V62" s="81">
        <f>IF(TourMode!I81 &lt; 0, 0, TourMode!I81)</f>
        <v>1684.9115618844332</v>
      </c>
      <c r="W62" s="81">
        <f>IF(TourMode!J81 &lt; 0, 0, TourMode!J81)</f>
        <v>386.04155108275961</v>
      </c>
      <c r="X62" s="81">
        <f>IF(TourMode!K81 &lt; 0, 0, TourMode!K81)</f>
        <v>3693.6526047883904</v>
      </c>
      <c r="Y62" s="81">
        <f>IF(TourMode!L81 &lt; 0, 0, TourMode!L81)</f>
        <v>5764.6057177555831</v>
      </c>
    </row>
    <row r="63" spans="1:25" x14ac:dyDescent="0.25">
      <c r="A63" s="64">
        <v>1</v>
      </c>
      <c r="B63" s="64" t="s">
        <v>15</v>
      </c>
      <c r="C63" s="64">
        <v>0</v>
      </c>
      <c r="D63" s="64">
        <v>0</v>
      </c>
      <c r="E63" s="64">
        <v>0</v>
      </c>
      <c r="F63" s="64">
        <v>0</v>
      </c>
      <c r="H63" s="64">
        <v>1</v>
      </c>
      <c r="I63" s="64" t="s">
        <v>15</v>
      </c>
      <c r="J63" s="64">
        <v>0</v>
      </c>
      <c r="K63" s="64">
        <v>0</v>
      </c>
      <c r="L63" s="64">
        <v>0</v>
      </c>
      <c r="M63" s="64">
        <v>0</v>
      </c>
      <c r="T63" s="64">
        <v>1</v>
      </c>
      <c r="U63" s="64" t="s">
        <v>15</v>
      </c>
      <c r="V63" s="81">
        <f>IF(TourMode!I86 &lt; 0, 0, TourMode!I86)</f>
        <v>0</v>
      </c>
      <c r="W63" s="81">
        <f>IF(TourMode!J86 &lt; 0, 0, TourMode!J86)</f>
        <v>0</v>
      </c>
      <c r="X63" s="81">
        <f>IF(TourMode!K86 &lt; 0, 0, TourMode!K86)</f>
        <v>0</v>
      </c>
      <c r="Y63" s="81">
        <f>IF(TourMode!L86 &lt; 0, 0, TourMode!L86)</f>
        <v>0</v>
      </c>
    </row>
    <row r="64" spans="1:25" x14ac:dyDescent="0.25">
      <c r="A64" s="64">
        <v>2</v>
      </c>
      <c r="B64" s="64" t="s">
        <v>15</v>
      </c>
      <c r="C64" s="64">
        <v>897.70565999999997</v>
      </c>
      <c r="D64" s="64">
        <v>15436.908450000001</v>
      </c>
      <c r="E64" s="64">
        <v>298803.51082999998</v>
      </c>
      <c r="F64" s="64">
        <v>315138.12494000001</v>
      </c>
      <c r="H64" s="64">
        <v>10</v>
      </c>
      <c r="I64" s="64" t="s">
        <v>15</v>
      </c>
      <c r="J64" s="64">
        <v>0</v>
      </c>
      <c r="K64" s="64">
        <v>0</v>
      </c>
      <c r="L64" s="64">
        <v>0</v>
      </c>
      <c r="M64" s="64">
        <v>0</v>
      </c>
      <c r="T64" s="64">
        <v>2</v>
      </c>
      <c r="U64" s="64" t="s">
        <v>15</v>
      </c>
      <c r="V64" s="81">
        <f>IF(TourMode!I87 &lt; 0, 0, TourMode!I87)</f>
        <v>18747.932499230548</v>
      </c>
      <c r="W64" s="81">
        <f>IF(TourMode!J87 &lt; 0, 0, TourMode!J87)</f>
        <v>154476.75212985443</v>
      </c>
      <c r="X64" s="81">
        <f>IF(TourMode!K87 &lt; 0, 0, TourMode!K87)</f>
        <v>164586.94758271895</v>
      </c>
      <c r="Y64" s="81">
        <f>IF(TourMode!L87 &lt; 0, 0, TourMode!L87)</f>
        <v>337811.63221180392</v>
      </c>
    </row>
    <row r="65" spans="1:25" x14ac:dyDescent="0.25">
      <c r="A65" s="64">
        <v>3</v>
      </c>
      <c r="B65" s="64" t="s">
        <v>15</v>
      </c>
      <c r="C65" s="64">
        <v>1255.3975</v>
      </c>
      <c r="D65" s="64">
        <v>11287.252280000001</v>
      </c>
      <c r="E65" s="64">
        <v>105985.71805</v>
      </c>
      <c r="F65" s="64">
        <v>118528.36783</v>
      </c>
      <c r="H65" s="64">
        <v>11</v>
      </c>
      <c r="I65" s="64" t="s">
        <v>15</v>
      </c>
      <c r="J65" s="64">
        <v>0</v>
      </c>
      <c r="K65" s="64">
        <v>244</v>
      </c>
      <c r="L65" s="64">
        <v>0</v>
      </c>
      <c r="M65" s="64">
        <v>244</v>
      </c>
      <c r="T65" s="64">
        <v>3</v>
      </c>
      <c r="U65" s="64" t="s">
        <v>15</v>
      </c>
      <c r="V65" s="81">
        <f>IF(TourMode!I88 &lt; 0, 0, TourMode!I88)</f>
        <v>26218.067500769444</v>
      </c>
      <c r="W65" s="81">
        <f>IF(TourMode!J88 &lt; 0, 0, TourMode!J88)</f>
        <v>112951.24787014555</v>
      </c>
      <c r="X65" s="81">
        <f>IF(TourMode!K88 &lt; 0, 0, TourMode!K88)</f>
        <v>58379.052417281062</v>
      </c>
      <c r="Y65" s="81">
        <f>IF(TourMode!L88 &lt; 0, 0, TourMode!L88)</f>
        <v>197548.36778819605</v>
      </c>
    </row>
    <row r="66" spans="1:25" x14ac:dyDescent="0.25">
      <c r="A66" s="64">
        <v>4</v>
      </c>
      <c r="B66" s="64" t="s">
        <v>15</v>
      </c>
      <c r="C66" s="64">
        <v>0</v>
      </c>
      <c r="D66" s="64">
        <v>0</v>
      </c>
      <c r="E66" s="64">
        <v>0</v>
      </c>
      <c r="F66" s="64">
        <v>0</v>
      </c>
      <c r="H66" s="64">
        <v>12</v>
      </c>
      <c r="I66" s="64" t="s">
        <v>15</v>
      </c>
      <c r="J66" s="64">
        <v>0</v>
      </c>
      <c r="K66" s="64">
        <v>326</v>
      </c>
      <c r="L66" s="64">
        <v>0</v>
      </c>
      <c r="M66" s="64">
        <v>326</v>
      </c>
      <c r="T66" s="64">
        <v>4</v>
      </c>
      <c r="U66" s="64" t="s">
        <v>15</v>
      </c>
      <c r="V66" s="81">
        <f>IF(TourMode!I89 &lt; 0, 0, TourMode!I89)</f>
        <v>0</v>
      </c>
      <c r="W66" s="81">
        <f>IF(TourMode!J89 &lt; 0, 0, TourMode!J89)</f>
        <v>0</v>
      </c>
      <c r="X66" s="81">
        <f>IF(TourMode!K89 &lt; 0, 0, TourMode!K89)</f>
        <v>0</v>
      </c>
      <c r="Y66" s="81">
        <f>IF(TourMode!L89 &lt; 0, 0, TourMode!L89)</f>
        <v>0</v>
      </c>
    </row>
    <row r="67" spans="1:25" x14ac:dyDescent="0.25">
      <c r="A67" s="64">
        <v>5</v>
      </c>
      <c r="B67" s="64" t="s">
        <v>15</v>
      </c>
      <c r="C67" s="64">
        <v>0</v>
      </c>
      <c r="D67" s="64">
        <v>0</v>
      </c>
      <c r="E67" s="64">
        <v>0</v>
      </c>
      <c r="F67" s="64">
        <v>0</v>
      </c>
      <c r="H67" s="64">
        <v>2</v>
      </c>
      <c r="I67" s="64" t="s">
        <v>15</v>
      </c>
      <c r="J67" s="64">
        <v>19040</v>
      </c>
      <c r="K67" s="64">
        <v>141592</v>
      </c>
      <c r="L67" s="64">
        <v>163484</v>
      </c>
      <c r="M67" s="64">
        <v>324116</v>
      </c>
      <c r="T67" s="64">
        <v>5</v>
      </c>
      <c r="U67" s="64" t="s">
        <v>15</v>
      </c>
      <c r="V67" s="81">
        <f>IF(TourMode!I90 &lt; 0, 0, TourMode!I90)</f>
        <v>0</v>
      </c>
      <c r="W67" s="81">
        <f>IF(TourMode!J90 &lt; 0, 0, TourMode!J90)</f>
        <v>0</v>
      </c>
      <c r="X67" s="81">
        <f>IF(TourMode!K90 &lt; 0, 0, TourMode!K90)</f>
        <v>0</v>
      </c>
      <c r="Y67" s="81">
        <f>IF(TourMode!L90 &lt; 0, 0, TourMode!L90)</f>
        <v>0</v>
      </c>
    </row>
    <row r="68" spans="1:25" x14ac:dyDescent="0.25">
      <c r="A68" s="64">
        <v>6</v>
      </c>
      <c r="B68" s="64" t="s">
        <v>15</v>
      </c>
      <c r="C68" s="64">
        <v>0</v>
      </c>
      <c r="D68" s="64">
        <v>0</v>
      </c>
      <c r="E68" s="64">
        <v>0</v>
      </c>
      <c r="F68" s="64">
        <v>0</v>
      </c>
      <c r="H68" s="64">
        <v>3</v>
      </c>
      <c r="I68" s="64" t="s">
        <v>15</v>
      </c>
      <c r="J68" s="64">
        <v>25926</v>
      </c>
      <c r="K68" s="64">
        <v>125266</v>
      </c>
      <c r="L68" s="64">
        <v>59482</v>
      </c>
      <c r="M68" s="64">
        <v>210674</v>
      </c>
      <c r="T68" s="64">
        <v>6</v>
      </c>
      <c r="U68" s="64" t="s">
        <v>15</v>
      </c>
      <c r="V68" s="81">
        <f>IF(TourMode!I91 &lt; 0, 0, TourMode!I91)</f>
        <v>0</v>
      </c>
      <c r="W68" s="81">
        <f>IF(TourMode!J91 &lt; 0, 0, TourMode!J91)</f>
        <v>0</v>
      </c>
      <c r="X68" s="81">
        <f>IF(TourMode!K91 &lt; 0, 0, TourMode!K91)</f>
        <v>0</v>
      </c>
      <c r="Y68" s="81">
        <f>IF(TourMode!L91 &lt; 0, 0, TourMode!L91)</f>
        <v>0</v>
      </c>
    </row>
    <row r="69" spans="1:25" x14ac:dyDescent="0.25">
      <c r="A69" s="64">
        <v>7</v>
      </c>
      <c r="B69" s="64" t="s">
        <v>15</v>
      </c>
      <c r="C69" s="64">
        <v>0</v>
      </c>
      <c r="D69" s="64">
        <v>0</v>
      </c>
      <c r="E69" s="64">
        <v>0</v>
      </c>
      <c r="F69" s="64">
        <v>0</v>
      </c>
      <c r="H69" s="64">
        <v>4</v>
      </c>
      <c r="I69" s="64" t="s">
        <v>15</v>
      </c>
      <c r="J69" s="64">
        <v>0</v>
      </c>
      <c r="K69" s="64">
        <v>0</v>
      </c>
      <c r="L69" s="64">
        <v>0</v>
      </c>
      <c r="M69" s="64">
        <v>0</v>
      </c>
      <c r="T69" s="64">
        <v>7</v>
      </c>
      <c r="U69" s="64" t="s">
        <v>15</v>
      </c>
      <c r="V69" s="81">
        <f>IF(TourMode!I92 &lt; 0, 0, TourMode!I92)</f>
        <v>0</v>
      </c>
      <c r="W69" s="81">
        <f>IF(TourMode!J92 &lt; 0, 0, TourMode!J92)</f>
        <v>0</v>
      </c>
      <c r="X69" s="81">
        <f>IF(TourMode!K92 &lt; 0, 0, TourMode!K92)</f>
        <v>0</v>
      </c>
      <c r="Y69" s="81">
        <f>IF(TourMode!L92 &lt; 0, 0, TourMode!L92)</f>
        <v>0</v>
      </c>
    </row>
    <row r="70" spans="1:25" x14ac:dyDescent="0.25">
      <c r="A70" s="64">
        <v>8</v>
      </c>
      <c r="B70" s="64" t="s">
        <v>15</v>
      </c>
      <c r="C70" s="64">
        <v>0</v>
      </c>
      <c r="D70" s="64">
        <v>0</v>
      </c>
      <c r="E70" s="64">
        <v>0</v>
      </c>
      <c r="F70" s="64">
        <v>0</v>
      </c>
      <c r="H70" s="64">
        <v>5</v>
      </c>
      <c r="I70" s="64" t="s">
        <v>15</v>
      </c>
      <c r="J70" s="64">
        <v>0</v>
      </c>
      <c r="K70" s="64">
        <v>0</v>
      </c>
      <c r="L70" s="64">
        <v>0</v>
      </c>
      <c r="M70" s="64">
        <v>0</v>
      </c>
      <c r="T70" s="64">
        <v>8</v>
      </c>
      <c r="U70" s="64" t="s">
        <v>15</v>
      </c>
      <c r="V70" s="81">
        <f>IF(TourMode!I93 &lt; 0, 0, TourMode!I93)</f>
        <v>0</v>
      </c>
      <c r="W70" s="81">
        <f>IF(TourMode!J93 &lt; 0, 0, TourMode!J93)</f>
        <v>0</v>
      </c>
      <c r="X70" s="81">
        <f>IF(TourMode!K93 &lt; 0, 0, TourMode!K93)</f>
        <v>0</v>
      </c>
      <c r="Y70" s="81">
        <f>IF(TourMode!L93 &lt; 0, 0, TourMode!L93)</f>
        <v>0</v>
      </c>
    </row>
    <row r="71" spans="1:25" x14ac:dyDescent="0.25">
      <c r="A71" s="64">
        <v>9</v>
      </c>
      <c r="B71" s="64" t="s">
        <v>15</v>
      </c>
      <c r="C71" s="64">
        <v>0</v>
      </c>
      <c r="D71" s="64">
        <v>0</v>
      </c>
      <c r="E71" s="64">
        <v>0</v>
      </c>
      <c r="F71" s="64">
        <v>0</v>
      </c>
      <c r="H71" s="64">
        <v>6</v>
      </c>
      <c r="I71" s="64" t="s">
        <v>15</v>
      </c>
      <c r="J71" s="64">
        <v>0</v>
      </c>
      <c r="K71" s="64">
        <v>0</v>
      </c>
      <c r="L71" s="64">
        <v>0</v>
      </c>
      <c r="M71" s="64">
        <v>0</v>
      </c>
      <c r="T71" s="64">
        <v>9</v>
      </c>
      <c r="U71" s="64" t="s">
        <v>15</v>
      </c>
      <c r="V71" s="81">
        <f>IF(TourMode!I94 &lt; 0, 0, TourMode!I94)</f>
        <v>0</v>
      </c>
      <c r="W71" s="81">
        <f>IF(TourMode!J94 &lt; 0, 0, TourMode!J94)</f>
        <v>0</v>
      </c>
      <c r="X71" s="81">
        <f>IF(TourMode!K94 &lt; 0, 0, TourMode!K94)</f>
        <v>0</v>
      </c>
      <c r="Y71" s="81">
        <f>IF(TourMode!L94 &lt; 0, 0, TourMode!L94)</f>
        <v>0</v>
      </c>
    </row>
    <row r="72" spans="1:25" x14ac:dyDescent="0.25">
      <c r="A72" s="64">
        <v>10</v>
      </c>
      <c r="B72" s="64" t="s">
        <v>15</v>
      </c>
      <c r="C72" s="64">
        <v>0</v>
      </c>
      <c r="D72" s="64">
        <v>0</v>
      </c>
      <c r="E72" s="64">
        <v>0</v>
      </c>
      <c r="F72" s="64">
        <v>0</v>
      </c>
      <c r="H72" s="64">
        <v>7</v>
      </c>
      <c r="I72" s="64" t="s">
        <v>15</v>
      </c>
      <c r="J72" s="64">
        <v>0</v>
      </c>
      <c r="K72" s="64">
        <v>0</v>
      </c>
      <c r="L72" s="64">
        <v>0</v>
      </c>
      <c r="M72" s="64">
        <v>0</v>
      </c>
      <c r="T72" s="64">
        <v>10</v>
      </c>
      <c r="U72" s="64" t="s">
        <v>15</v>
      </c>
      <c r="V72" s="81">
        <f>IF(TourMode!I95 &lt; 0, 0, TourMode!I95)</f>
        <v>0</v>
      </c>
      <c r="W72" s="81">
        <f>IF(TourMode!J95 &lt; 0, 0, TourMode!J95)</f>
        <v>0</v>
      </c>
      <c r="X72" s="81">
        <f>IF(TourMode!K95 &lt; 0, 0, TourMode!K95)</f>
        <v>0</v>
      </c>
      <c r="Y72" s="81">
        <f>IF(TourMode!L95 &lt; 0, 0, TourMode!L95)</f>
        <v>0</v>
      </c>
    </row>
    <row r="73" spans="1:25" x14ac:dyDescent="0.25">
      <c r="A73" s="64">
        <v>11</v>
      </c>
      <c r="B73" s="64" t="s">
        <v>15</v>
      </c>
      <c r="C73" s="64">
        <v>0</v>
      </c>
      <c r="D73" s="64">
        <v>0</v>
      </c>
      <c r="E73" s="64">
        <v>0</v>
      </c>
      <c r="F73" s="64">
        <v>0</v>
      </c>
      <c r="H73" s="64">
        <v>8</v>
      </c>
      <c r="I73" s="64" t="s">
        <v>15</v>
      </c>
      <c r="J73" s="64">
        <v>0</v>
      </c>
      <c r="K73" s="64">
        <v>0</v>
      </c>
      <c r="L73" s="64">
        <v>0</v>
      </c>
      <c r="M73" s="64">
        <v>0</v>
      </c>
      <c r="T73" s="64">
        <v>11</v>
      </c>
      <c r="U73" s="64" t="s">
        <v>15</v>
      </c>
      <c r="V73" s="81">
        <f>IF(TourMode!I96 &lt; 0, 0, TourMode!I96)</f>
        <v>0</v>
      </c>
      <c r="W73" s="81">
        <f>IF(TourMode!J96 &lt; 0, 0, TourMode!J96)</f>
        <v>0</v>
      </c>
      <c r="X73" s="81">
        <f>IF(TourMode!K96 &lt; 0, 0, TourMode!K96)</f>
        <v>0</v>
      </c>
      <c r="Y73" s="81">
        <f>IF(TourMode!L96 &lt; 0, 0, TourMode!L96)</f>
        <v>0</v>
      </c>
    </row>
    <row r="74" spans="1:25" x14ac:dyDescent="0.25">
      <c r="A74" s="64">
        <v>12</v>
      </c>
      <c r="B74" s="64" t="s">
        <v>15</v>
      </c>
      <c r="C74" s="64">
        <v>0</v>
      </c>
      <c r="D74" s="64">
        <v>0</v>
      </c>
      <c r="E74" s="64">
        <v>0</v>
      </c>
      <c r="F74" s="64">
        <v>0</v>
      </c>
      <c r="H74" s="64">
        <v>9</v>
      </c>
      <c r="I74" s="64" t="s">
        <v>15</v>
      </c>
      <c r="J74" s="64">
        <v>0</v>
      </c>
      <c r="K74" s="64">
        <v>0</v>
      </c>
      <c r="L74" s="64">
        <v>0</v>
      </c>
      <c r="M74" s="64">
        <v>0</v>
      </c>
      <c r="T74" s="64">
        <v>12</v>
      </c>
      <c r="U74" s="64" t="s">
        <v>15</v>
      </c>
      <c r="V74" s="81">
        <f>IF(TourMode!I97 &lt; 0, 0, TourMode!I97)</f>
        <v>0</v>
      </c>
      <c r="W74" s="81">
        <f>IF(TourMode!J97 &lt; 0, 0, TourMode!J97)</f>
        <v>0</v>
      </c>
      <c r="X74" s="81">
        <f>IF(TourMode!K97 &lt; 0, 0, TourMode!K97)</f>
        <v>0</v>
      </c>
      <c r="Y74" s="81">
        <f>IF(TourMode!L97 &lt; 0, 0, TourMode!L97)</f>
        <v>0</v>
      </c>
    </row>
    <row r="75" spans="1:25" x14ac:dyDescent="0.25">
      <c r="A75" s="64">
        <v>1</v>
      </c>
      <c r="B75" s="64" t="s">
        <v>16</v>
      </c>
      <c r="C75" s="64">
        <v>0</v>
      </c>
      <c r="D75" s="64">
        <v>0</v>
      </c>
      <c r="E75" s="64">
        <v>0</v>
      </c>
      <c r="F75" s="64">
        <v>0</v>
      </c>
      <c r="H75" s="64">
        <v>1</v>
      </c>
      <c r="I75" s="64" t="s">
        <v>16</v>
      </c>
      <c r="J75" s="64">
        <v>0</v>
      </c>
      <c r="K75" s="64">
        <v>0</v>
      </c>
      <c r="L75" s="64">
        <v>0</v>
      </c>
      <c r="M75" s="64">
        <v>0</v>
      </c>
      <c r="T75" s="64">
        <v>1</v>
      </c>
      <c r="U75" s="64" t="s">
        <v>16</v>
      </c>
      <c r="V75" s="81">
        <f>IF(TourMode!I102 &lt; 0, 0, TourMode!I102)</f>
        <v>0</v>
      </c>
      <c r="W75" s="81">
        <f>IF(TourMode!J102 &lt; 0, 0, TourMode!J102)</f>
        <v>0</v>
      </c>
      <c r="X75" s="81">
        <f>IF(TourMode!K102 &lt; 0, 0, TourMode!K102)</f>
        <v>0</v>
      </c>
      <c r="Y75" s="81">
        <f>IF(TourMode!L102 &lt; 0, 0, TourMode!L102)</f>
        <v>0</v>
      </c>
    </row>
    <row r="76" spans="1:25" x14ac:dyDescent="0.25">
      <c r="A76" s="64">
        <v>2</v>
      </c>
      <c r="B76" s="64" t="s">
        <v>16</v>
      </c>
      <c r="C76" s="64">
        <v>615.94640000000004</v>
      </c>
      <c r="D76" s="64">
        <v>9260.6479899999995</v>
      </c>
      <c r="E76" s="64">
        <v>206055.8634</v>
      </c>
      <c r="F76" s="64">
        <v>215932.45779000001</v>
      </c>
      <c r="H76" s="64">
        <v>10</v>
      </c>
      <c r="I76" s="64" t="s">
        <v>16</v>
      </c>
      <c r="J76" s="64">
        <v>0</v>
      </c>
      <c r="K76" s="64">
        <v>0</v>
      </c>
      <c r="L76" s="64">
        <v>0</v>
      </c>
      <c r="M76" s="64">
        <v>0</v>
      </c>
      <c r="T76" s="64">
        <v>2</v>
      </c>
      <c r="U76" s="64" t="s">
        <v>16</v>
      </c>
      <c r="V76" s="81">
        <f>IF(TourMode!I103 &lt; 0, 0, TourMode!I103)</f>
        <v>32124.821750653322</v>
      </c>
      <c r="W76" s="81">
        <f>IF(TourMode!J103 &lt; 0, 0, TourMode!J103)</f>
        <v>126190.48230264553</v>
      </c>
      <c r="X76" s="81">
        <f>IF(TourMode!K103 &lt; 0, 0, TourMode!K103)</f>
        <v>111104.96917377284</v>
      </c>
      <c r="Y76" s="81">
        <f>IF(TourMode!L103 &lt; 0, 0, TourMode!L103)</f>
        <v>269420.27322707168</v>
      </c>
    </row>
    <row r="77" spans="1:25" x14ac:dyDescent="0.25">
      <c r="A77" s="64">
        <v>3</v>
      </c>
      <c r="B77" s="64" t="s">
        <v>16</v>
      </c>
      <c r="C77" s="64">
        <v>0</v>
      </c>
      <c r="D77" s="64">
        <v>4076.75711</v>
      </c>
      <c r="E77" s="64">
        <v>195328.74411999999</v>
      </c>
      <c r="F77" s="64">
        <v>199405.50122999999</v>
      </c>
      <c r="H77" s="64">
        <v>11</v>
      </c>
      <c r="I77" s="64" t="s">
        <v>16</v>
      </c>
      <c r="J77" s="64">
        <v>0</v>
      </c>
      <c r="K77" s="64">
        <v>0</v>
      </c>
      <c r="L77" s="64">
        <v>0</v>
      </c>
      <c r="M77" s="64">
        <v>0</v>
      </c>
      <c r="T77" s="64">
        <v>3</v>
      </c>
      <c r="U77" s="64" t="s">
        <v>16</v>
      </c>
      <c r="V77" s="81">
        <f>IF(TourMode!I104 &lt; 0, 0, TourMode!I104)</f>
        <v>0</v>
      </c>
      <c r="W77" s="81">
        <f>IF(TourMode!J104 &lt; 0, 0, TourMode!J104)</f>
        <v>55552.046303580471</v>
      </c>
      <c r="X77" s="81">
        <f>IF(TourMode!K104 &lt; 0, 0, TourMode!K104)</f>
        <v>105320.92480220275</v>
      </c>
      <c r="Y77" s="81">
        <f>IF(TourMode!L104 &lt; 0, 0, TourMode!L104)</f>
        <v>160872.97110578322</v>
      </c>
    </row>
    <row r="78" spans="1:25" x14ac:dyDescent="0.25">
      <c r="A78" s="64">
        <v>4</v>
      </c>
      <c r="B78" s="64" t="s">
        <v>16</v>
      </c>
      <c r="C78" s="64">
        <v>0</v>
      </c>
      <c r="D78" s="64">
        <v>0</v>
      </c>
      <c r="E78" s="64">
        <v>0</v>
      </c>
      <c r="F78" s="64">
        <v>0</v>
      </c>
      <c r="H78" s="64">
        <v>12</v>
      </c>
      <c r="I78" s="64" t="s">
        <v>16</v>
      </c>
      <c r="J78" s="64">
        <v>0</v>
      </c>
      <c r="K78" s="64">
        <v>0</v>
      </c>
      <c r="L78" s="64">
        <v>0</v>
      </c>
      <c r="M78" s="64">
        <v>0</v>
      </c>
      <c r="T78" s="64">
        <v>4</v>
      </c>
      <c r="U78" s="64" t="s">
        <v>16</v>
      </c>
      <c r="V78" s="81">
        <f>IF(TourMode!I105 &lt; 0, 0, TourMode!I105)</f>
        <v>0</v>
      </c>
      <c r="W78" s="81">
        <f>IF(TourMode!J105 &lt; 0, 0, TourMode!J105)</f>
        <v>0</v>
      </c>
      <c r="X78" s="81">
        <f>IF(TourMode!K105 &lt; 0, 0, TourMode!K105)</f>
        <v>0</v>
      </c>
      <c r="Y78" s="81">
        <f>IF(TourMode!L105 &lt; 0, 0, TourMode!L105)</f>
        <v>0</v>
      </c>
    </row>
    <row r="79" spans="1:25" x14ac:dyDescent="0.25">
      <c r="A79" s="64">
        <v>5</v>
      </c>
      <c r="B79" s="64" t="s">
        <v>16</v>
      </c>
      <c r="C79" s="64">
        <v>0</v>
      </c>
      <c r="D79" s="64">
        <v>0</v>
      </c>
      <c r="E79" s="64">
        <v>400.94459999999998</v>
      </c>
      <c r="F79" s="64">
        <v>400.94459999999998</v>
      </c>
      <c r="H79" s="64">
        <v>2</v>
      </c>
      <c r="I79" s="64" t="s">
        <v>16</v>
      </c>
      <c r="J79" s="64">
        <v>27264</v>
      </c>
      <c r="K79" s="64">
        <v>75000</v>
      </c>
      <c r="L79" s="64">
        <v>113792</v>
      </c>
      <c r="M79" s="64">
        <v>216056</v>
      </c>
      <c r="T79" s="64">
        <v>5</v>
      </c>
      <c r="U79" s="64" t="s">
        <v>16</v>
      </c>
      <c r="V79" s="81">
        <f>IF(TourMode!I106 &lt; 0, 0, TourMode!I106)</f>
        <v>0</v>
      </c>
      <c r="W79" s="81">
        <f>IF(TourMode!J106 &lt; 0, 0, TourMode!J106)</f>
        <v>0</v>
      </c>
      <c r="X79" s="81">
        <f>IF(TourMode!K106 &lt; 0, 0, TourMode!K106)</f>
        <v>216.18864267363858</v>
      </c>
      <c r="Y79" s="81">
        <f>IF(TourMode!L106 &lt; 0, 0, TourMode!L106)</f>
        <v>216.18864267363858</v>
      </c>
    </row>
    <row r="80" spans="1:25" x14ac:dyDescent="0.25">
      <c r="A80" s="64">
        <v>6</v>
      </c>
      <c r="B80" s="64" t="s">
        <v>16</v>
      </c>
      <c r="C80" s="64">
        <v>518.82992890322623</v>
      </c>
      <c r="D80" s="64">
        <v>242.95617778751384</v>
      </c>
      <c r="E80" s="64">
        <v>359.38359840904684</v>
      </c>
      <c r="F80" s="64">
        <v>1121.1697050997868</v>
      </c>
      <c r="H80" s="64">
        <v>3</v>
      </c>
      <c r="I80" s="64" t="s">
        <v>16</v>
      </c>
      <c r="J80" s="64">
        <v>5420</v>
      </c>
      <c r="K80" s="64">
        <v>107056</v>
      </c>
      <c r="L80" s="64">
        <v>103368</v>
      </c>
      <c r="M80" s="64">
        <v>215844</v>
      </c>
      <c r="T80" s="64">
        <v>6</v>
      </c>
      <c r="U80" s="64" t="s">
        <v>16</v>
      </c>
      <c r="V80" s="81">
        <f>IF(TourMode!I107 &lt; 0, 0, TourMode!I107)</f>
        <v>518.82992890322623</v>
      </c>
      <c r="W80" s="81">
        <f>IF(TourMode!J107 &lt; 0, 0, TourMode!J107)</f>
        <v>242.95617778751384</v>
      </c>
      <c r="X80" s="81">
        <f>IF(TourMode!K107 &lt; 0, 0, TourMode!K107)</f>
        <v>359.38359840904684</v>
      </c>
      <c r="Y80" s="81">
        <f>IF(TourMode!L107 &lt; 0, 0, TourMode!L107)</f>
        <v>1121.1697050997868</v>
      </c>
    </row>
    <row r="81" spans="1:25" x14ac:dyDescent="0.25">
      <c r="A81" s="64">
        <v>7</v>
      </c>
      <c r="B81" s="64" t="s">
        <v>16</v>
      </c>
      <c r="C81" s="64">
        <v>0</v>
      </c>
      <c r="D81" s="64">
        <v>16.033329190894801</v>
      </c>
      <c r="E81" s="64">
        <v>55.00865935241427</v>
      </c>
      <c r="F81" s="64">
        <v>71.041988543309074</v>
      </c>
      <c r="H81" s="64">
        <v>4</v>
      </c>
      <c r="I81" s="64" t="s">
        <v>16</v>
      </c>
      <c r="J81" s="64">
        <v>0</v>
      </c>
      <c r="K81" s="64">
        <v>0</v>
      </c>
      <c r="L81" s="64">
        <v>0</v>
      </c>
      <c r="M81" s="64">
        <v>0</v>
      </c>
      <c r="T81" s="64">
        <v>7</v>
      </c>
      <c r="U81" s="64" t="s">
        <v>16</v>
      </c>
      <c r="V81" s="81">
        <f>IF(TourMode!I108 &lt; 0, 0, TourMode!I108)</f>
        <v>0</v>
      </c>
      <c r="W81" s="81">
        <f>IF(TourMode!J108 &lt; 0, 0, TourMode!J108)</f>
        <v>16.033329190894801</v>
      </c>
      <c r="X81" s="81">
        <f>IF(TourMode!K108 &lt; 0, 0, TourMode!K108)</f>
        <v>55.00865935241427</v>
      </c>
      <c r="Y81" s="81">
        <f>IF(TourMode!L108 &lt; 0, 0, TourMode!L108)</f>
        <v>71.041988543309074</v>
      </c>
    </row>
    <row r="82" spans="1:25" x14ac:dyDescent="0.25">
      <c r="A82" s="64">
        <v>8</v>
      </c>
      <c r="B82" s="64" t="s">
        <v>16</v>
      </c>
      <c r="C82" s="64">
        <v>35.245425740219183</v>
      </c>
      <c r="D82" s="64">
        <v>47.664994415557977</v>
      </c>
      <c r="E82" s="64">
        <v>88.46818527600982</v>
      </c>
      <c r="F82" s="64">
        <v>171.37860543178698</v>
      </c>
      <c r="H82" s="64">
        <v>5</v>
      </c>
      <c r="I82" s="64" t="s">
        <v>16</v>
      </c>
      <c r="J82" s="64">
        <v>0</v>
      </c>
      <c r="K82" s="64">
        <v>0</v>
      </c>
      <c r="L82" s="64">
        <v>0</v>
      </c>
      <c r="M82" s="64">
        <v>0</v>
      </c>
      <c r="T82" s="64">
        <v>8</v>
      </c>
      <c r="U82" s="64" t="s">
        <v>16</v>
      </c>
      <c r="V82" s="81">
        <f>IF(TourMode!I109 &lt; 0, 0, TourMode!I109)</f>
        <v>35.245425740219183</v>
      </c>
      <c r="W82" s="81">
        <f>IF(TourMode!J109 &lt; 0, 0, TourMode!J109)</f>
        <v>47.664994415557977</v>
      </c>
      <c r="X82" s="81">
        <f>IF(TourMode!K109 &lt; 0, 0, TourMode!K109)</f>
        <v>88.46818527600982</v>
      </c>
      <c r="Y82" s="81">
        <f>IF(TourMode!L109 &lt; 0, 0, TourMode!L109)</f>
        <v>171.37860543178698</v>
      </c>
    </row>
    <row r="83" spans="1:25" x14ac:dyDescent="0.25">
      <c r="A83" s="64">
        <v>9</v>
      </c>
      <c r="B83" s="64" t="s">
        <v>16</v>
      </c>
      <c r="C83" s="64">
        <v>5.1028947032281016</v>
      </c>
      <c r="D83" s="64">
        <v>6.816892380033214</v>
      </c>
      <c r="E83" s="64">
        <v>15.056938313295909</v>
      </c>
      <c r="F83" s="64">
        <v>26.976725396557224</v>
      </c>
      <c r="H83" s="64">
        <v>6</v>
      </c>
      <c r="I83" s="64" t="s">
        <v>16</v>
      </c>
      <c r="J83" s="64">
        <v>0</v>
      </c>
      <c r="K83" s="64">
        <v>0</v>
      </c>
      <c r="L83" s="64">
        <v>0</v>
      </c>
      <c r="M83" s="64">
        <v>0</v>
      </c>
      <c r="T83" s="64">
        <v>9</v>
      </c>
      <c r="U83" s="64" t="s">
        <v>16</v>
      </c>
      <c r="V83" s="81">
        <f>IF(TourMode!I110 &lt; 0, 0, TourMode!I110)</f>
        <v>5.1028947032281016</v>
      </c>
      <c r="W83" s="81">
        <f>IF(TourMode!J110 &lt; 0, 0, TourMode!J110)</f>
        <v>6.816892380033214</v>
      </c>
      <c r="X83" s="81">
        <f>IF(TourMode!K110 &lt; 0, 0, TourMode!K110)</f>
        <v>15.056938313295909</v>
      </c>
      <c r="Y83" s="81">
        <f>IF(TourMode!L110 &lt; 0, 0, TourMode!L110)</f>
        <v>26.976725396557224</v>
      </c>
    </row>
    <row r="84" spans="1:25" x14ac:dyDescent="0.25">
      <c r="A84">
        <v>10</v>
      </c>
      <c r="B84" t="s">
        <v>16</v>
      </c>
      <c r="C84">
        <v>0</v>
      </c>
      <c r="D84">
        <v>0</v>
      </c>
      <c r="E84">
        <v>0</v>
      </c>
      <c r="F84">
        <v>0</v>
      </c>
      <c r="H84" s="64">
        <v>7</v>
      </c>
      <c r="I84" s="64" t="s">
        <v>16</v>
      </c>
      <c r="J84" s="64">
        <v>0</v>
      </c>
      <c r="K84" s="64">
        <v>0</v>
      </c>
      <c r="L84" s="64">
        <v>0</v>
      </c>
      <c r="M84" s="64">
        <v>0</v>
      </c>
      <c r="T84" s="64">
        <v>10</v>
      </c>
      <c r="U84" s="64" t="s">
        <v>16</v>
      </c>
      <c r="V84" s="81">
        <f>IF(TourMode!I111 &lt; 0, 0, TourMode!I111)</f>
        <v>0</v>
      </c>
      <c r="W84" s="81">
        <f>IF(TourMode!J111 &lt; 0, 0, TourMode!J111)</f>
        <v>0</v>
      </c>
      <c r="X84" s="81">
        <f>IF(TourMode!K111 &lt; 0, 0, TourMode!K111)</f>
        <v>0</v>
      </c>
      <c r="Y84" s="81">
        <f>IF(TourMode!L111 &lt; 0, 0, TourMode!L111)</f>
        <v>0</v>
      </c>
    </row>
    <row r="85" spans="1:25" x14ac:dyDescent="0.25">
      <c r="A85">
        <v>11</v>
      </c>
      <c r="B85" t="s">
        <v>16</v>
      </c>
      <c r="C85">
        <v>0</v>
      </c>
      <c r="D85">
        <v>0</v>
      </c>
      <c r="E85">
        <v>0</v>
      </c>
      <c r="F85">
        <v>0</v>
      </c>
      <c r="H85" s="64">
        <v>8</v>
      </c>
      <c r="I85" s="64" t="s">
        <v>16</v>
      </c>
      <c r="J85" s="64">
        <v>0</v>
      </c>
      <c r="K85" s="64">
        <v>0</v>
      </c>
      <c r="L85" s="64">
        <v>0</v>
      </c>
      <c r="M85" s="64">
        <v>0</v>
      </c>
      <c r="T85" s="64">
        <v>11</v>
      </c>
      <c r="U85" s="64" t="s">
        <v>16</v>
      </c>
      <c r="V85" s="81">
        <f>IF(TourMode!I112 &lt; 0, 0, TourMode!I112)</f>
        <v>0</v>
      </c>
      <c r="W85" s="81">
        <f>IF(TourMode!J112 &lt; 0, 0, TourMode!J112)</f>
        <v>0</v>
      </c>
      <c r="X85" s="81">
        <f>IF(TourMode!K112 &lt; 0, 0, TourMode!K112)</f>
        <v>0</v>
      </c>
      <c r="Y85" s="81">
        <f>IF(TourMode!L112 &lt; 0, 0, TourMode!L112)</f>
        <v>0</v>
      </c>
    </row>
    <row r="86" spans="1:25" x14ac:dyDescent="0.25">
      <c r="A86">
        <v>12</v>
      </c>
      <c r="B86" t="s">
        <v>16</v>
      </c>
      <c r="C86">
        <v>0</v>
      </c>
      <c r="D86">
        <v>0</v>
      </c>
      <c r="E86">
        <v>0</v>
      </c>
      <c r="F86">
        <v>0</v>
      </c>
      <c r="H86" s="64">
        <v>9</v>
      </c>
      <c r="I86" s="64" t="s">
        <v>16</v>
      </c>
      <c r="J86" s="64">
        <v>0</v>
      </c>
      <c r="K86" s="64">
        <v>0</v>
      </c>
      <c r="L86" s="64">
        <v>0</v>
      </c>
      <c r="M86" s="64">
        <v>0</v>
      </c>
      <c r="T86" s="64">
        <v>12</v>
      </c>
      <c r="U86" s="64" t="s">
        <v>16</v>
      </c>
      <c r="V86" s="81">
        <f>IF(TourMode!I113 &lt; 0, 0, TourMode!I113)</f>
        <v>0</v>
      </c>
      <c r="W86" s="81">
        <f>IF(TourMode!J113 &lt; 0, 0, TourMode!J113)</f>
        <v>0</v>
      </c>
      <c r="X86" s="81">
        <f>IF(TourMode!K113 &lt; 0, 0, TourMode!K113)</f>
        <v>0</v>
      </c>
      <c r="Y86" s="81">
        <f>IF(TourMode!L113 &lt; 0, 0, TourMode!L113)</f>
        <v>0</v>
      </c>
    </row>
    <row r="87" spans="1:25" x14ac:dyDescent="0.25">
      <c r="A87">
        <v>1</v>
      </c>
      <c r="B87" t="s">
        <v>17</v>
      </c>
      <c r="C87">
        <v>0</v>
      </c>
      <c r="D87">
        <v>24673.483850000001</v>
      </c>
      <c r="E87">
        <v>177557.36713999999</v>
      </c>
      <c r="F87">
        <v>202230.85098999998</v>
      </c>
      <c r="H87" s="64">
        <v>1</v>
      </c>
      <c r="I87" s="64" t="s">
        <v>17</v>
      </c>
      <c r="J87" s="64">
        <v>0</v>
      </c>
      <c r="K87" s="64">
        <v>16710</v>
      </c>
      <c r="L87" s="64">
        <v>191118</v>
      </c>
      <c r="M87" s="64">
        <v>207828</v>
      </c>
      <c r="T87" s="64">
        <v>1</v>
      </c>
      <c r="U87" s="64" t="s">
        <v>17</v>
      </c>
      <c r="V87" s="81">
        <f>IF(TourMode!I118 &lt; 0, 0, TourMode!I118)</f>
        <v>0</v>
      </c>
      <c r="W87" s="81">
        <f>IF(TourMode!J118 &lt; 0, 0, TourMode!J118)</f>
        <v>16513.231699229855</v>
      </c>
      <c r="X87" s="81">
        <f>IF(TourMode!K118 &lt; 0, 0, TourMode!K118)</f>
        <v>192565.45927092832</v>
      </c>
      <c r="Y87" s="81">
        <f>IF(TourMode!L118 &lt; 0, 0, TourMode!L118)</f>
        <v>209078.69097015818</v>
      </c>
    </row>
    <row r="88" spans="1:25" x14ac:dyDescent="0.25">
      <c r="A88">
        <v>2</v>
      </c>
      <c r="B88" t="s">
        <v>17</v>
      </c>
      <c r="C88">
        <v>0</v>
      </c>
      <c r="D88">
        <v>17765.787209999999</v>
      </c>
      <c r="E88">
        <v>44787.704969999999</v>
      </c>
      <c r="F88">
        <v>62553.492180000001</v>
      </c>
      <c r="H88" s="64">
        <v>10</v>
      </c>
      <c r="I88" s="64" t="s">
        <v>17</v>
      </c>
      <c r="J88" s="64">
        <v>0</v>
      </c>
      <c r="K88" s="64">
        <v>0</v>
      </c>
      <c r="L88" s="64">
        <v>0</v>
      </c>
      <c r="M88" s="64">
        <v>0</v>
      </c>
      <c r="T88" s="64">
        <v>2</v>
      </c>
      <c r="U88" s="64" t="s">
        <v>17</v>
      </c>
      <c r="V88" s="81">
        <f>IF(TourMode!I119 &lt; 0, 0, TourMode!I119)</f>
        <v>0</v>
      </c>
      <c r="W88" s="81">
        <f>IF(TourMode!J119 &lt; 0, 0, TourMode!J119)</f>
        <v>11890.115003680126</v>
      </c>
      <c r="X88" s="81">
        <f>IF(TourMode!K119 &lt; 0, 0, TourMode!K119)</f>
        <v>48573.399775851671</v>
      </c>
      <c r="Y88" s="81">
        <f>IF(TourMode!L119 &lt; 0, 0, TourMode!L119)</f>
        <v>60463.514779531797</v>
      </c>
    </row>
    <row r="89" spans="1:25" x14ac:dyDescent="0.25">
      <c r="A89">
        <v>3</v>
      </c>
      <c r="B89" t="s">
        <v>17</v>
      </c>
      <c r="C89">
        <v>287.0335</v>
      </c>
      <c r="D89">
        <v>3334.6571300000001</v>
      </c>
      <c r="E89">
        <v>24342.0576</v>
      </c>
      <c r="F89">
        <v>27963.748230000001</v>
      </c>
      <c r="H89" s="64">
        <v>11</v>
      </c>
      <c r="I89" s="64" t="s">
        <v>17</v>
      </c>
      <c r="J89" s="64">
        <v>384</v>
      </c>
      <c r="K89" s="64">
        <v>72</v>
      </c>
      <c r="L89" s="64">
        <v>506</v>
      </c>
      <c r="M89" s="64">
        <v>962</v>
      </c>
      <c r="T89" s="64">
        <v>3</v>
      </c>
      <c r="U89" s="64" t="s">
        <v>17</v>
      </c>
      <c r="V89" s="81">
        <f>IF(TourMode!I120 &lt; 0, 0, TourMode!I120)</f>
        <v>304.13717551762261</v>
      </c>
      <c r="W89" s="81">
        <f>IF(TourMode!J120 &lt; 0, 0, TourMode!J120)</f>
        <v>2231.7872157797792</v>
      </c>
      <c r="X89" s="81">
        <f>IF(TourMode!K120 &lt; 0, 0, TourMode!K120)</f>
        <v>26399.577651134296</v>
      </c>
      <c r="Y89" s="81">
        <f>IF(TourMode!L120 &lt; 0, 0, TourMode!L120)</f>
        <v>28935.502042431697</v>
      </c>
    </row>
    <row r="90" spans="1:25" x14ac:dyDescent="0.25">
      <c r="A90">
        <v>4</v>
      </c>
      <c r="B90" t="s">
        <v>17</v>
      </c>
      <c r="C90">
        <v>13129.704100000001</v>
      </c>
      <c r="D90">
        <v>35428.861010000001</v>
      </c>
      <c r="E90">
        <v>90082.714949999994</v>
      </c>
      <c r="F90">
        <v>138641.28005999999</v>
      </c>
      <c r="H90" s="64">
        <v>12</v>
      </c>
      <c r="I90" s="64" t="s">
        <v>17</v>
      </c>
      <c r="J90" s="64">
        <v>2024</v>
      </c>
      <c r="K90" s="64">
        <v>270</v>
      </c>
      <c r="L90" s="64">
        <v>1594</v>
      </c>
      <c r="M90" s="64">
        <v>3888</v>
      </c>
      <c r="T90" s="64">
        <v>4</v>
      </c>
      <c r="U90" s="64" t="s">
        <v>17</v>
      </c>
      <c r="V90" s="81">
        <f>IF(TourMode!I121 &lt; 0, 0, TourMode!I121)</f>
        <v>13912.07340033881</v>
      </c>
      <c r="W90" s="81">
        <f>IF(TourMode!J121 &lt; 0, 0, TourMode!J121)</f>
        <v>23711.486965305088</v>
      </c>
      <c r="X90" s="81">
        <f>IF(TourMode!K121 &lt; 0, 0, TourMode!K121)</f>
        <v>97696.984676739943</v>
      </c>
      <c r="Y90" s="81">
        <f>IF(TourMode!L121 &lt; 0, 0, TourMode!L121)</f>
        <v>135320.54504238383</v>
      </c>
    </row>
    <row r="91" spans="1:25" x14ac:dyDescent="0.25">
      <c r="A91">
        <v>5</v>
      </c>
      <c r="B91" t="s">
        <v>17</v>
      </c>
      <c r="C91">
        <v>847.35586000000001</v>
      </c>
      <c r="D91">
        <v>3293.7140399999998</v>
      </c>
      <c r="E91">
        <v>6439.2755200000001</v>
      </c>
      <c r="F91">
        <v>10580.34542</v>
      </c>
      <c r="H91" s="64">
        <v>2</v>
      </c>
      <c r="I91" s="64" t="s">
        <v>17</v>
      </c>
      <c r="J91" s="64">
        <v>0</v>
      </c>
      <c r="K91" s="64">
        <v>11852</v>
      </c>
      <c r="L91" s="64">
        <v>48374</v>
      </c>
      <c r="M91" s="64">
        <v>60226</v>
      </c>
      <c r="T91" s="64">
        <v>5</v>
      </c>
      <c r="U91" s="64" t="s">
        <v>17</v>
      </c>
      <c r="V91" s="81">
        <f>IF(TourMode!I122 &lt; 0, 0, TourMode!I122)</f>
        <v>897.8478746163986</v>
      </c>
      <c r="W91" s="81">
        <f>IF(TourMode!J122 &lt; 0, 0, TourMode!J122)</f>
        <v>2204.3852187305288</v>
      </c>
      <c r="X91" s="81">
        <f>IF(TourMode!K122 &lt; 0, 0, TourMode!K122)</f>
        <v>6983.5573023739853</v>
      </c>
      <c r="Y91" s="81">
        <f>IF(TourMode!L122 &lt; 0, 0, TourMode!L122)</f>
        <v>10085.790395720913</v>
      </c>
    </row>
    <row r="92" spans="1:25" x14ac:dyDescent="0.25">
      <c r="A92">
        <v>6</v>
      </c>
      <c r="B92" t="s">
        <v>17</v>
      </c>
      <c r="C92">
        <v>3197.6387742246861</v>
      </c>
      <c r="D92">
        <v>3956.3943468265124</v>
      </c>
      <c r="E92">
        <v>3718.5621353724455</v>
      </c>
      <c r="F92">
        <v>10872.595256423643</v>
      </c>
      <c r="H92" s="64">
        <v>3</v>
      </c>
      <c r="I92" s="64" t="s">
        <v>17</v>
      </c>
      <c r="J92" s="64">
        <v>358</v>
      </c>
      <c r="K92" s="64">
        <v>2302</v>
      </c>
      <c r="L92" s="64">
        <v>26414</v>
      </c>
      <c r="M92" s="64">
        <v>29074</v>
      </c>
      <c r="T92" s="64">
        <v>6</v>
      </c>
      <c r="U92" s="64" t="s">
        <v>17</v>
      </c>
      <c r="V92" s="81">
        <f>IF(TourMode!I123 &lt; 0, 0, TourMode!I123)</f>
        <v>3197.6387742246861</v>
      </c>
      <c r="W92" s="81">
        <f>IF(TourMode!J123 &lt; 0, 0, TourMode!J123)</f>
        <v>3956.3943468265124</v>
      </c>
      <c r="X92" s="81">
        <f>IF(TourMode!K123 &lt; 0, 0, TourMode!K123)</f>
        <v>3718.5621353724455</v>
      </c>
      <c r="Y92" s="81">
        <f>IF(TourMode!L123 &lt; 0, 0, TourMode!L123)</f>
        <v>10872.595256423643</v>
      </c>
    </row>
    <row r="93" spans="1:25" x14ac:dyDescent="0.25">
      <c r="A93">
        <v>7</v>
      </c>
      <c r="B93" t="s">
        <v>17</v>
      </c>
      <c r="C93">
        <v>0</v>
      </c>
      <c r="D93">
        <v>0</v>
      </c>
      <c r="E93">
        <v>0</v>
      </c>
      <c r="F93">
        <v>0</v>
      </c>
      <c r="H93" s="64">
        <v>4</v>
      </c>
      <c r="I93" s="64" t="s">
        <v>17</v>
      </c>
      <c r="J93" s="64">
        <v>14118</v>
      </c>
      <c r="K93" s="64">
        <v>23850</v>
      </c>
      <c r="L93" s="64">
        <v>99278</v>
      </c>
      <c r="M93" s="64">
        <v>137246</v>
      </c>
      <c r="T93" s="64">
        <v>7</v>
      </c>
      <c r="U93" s="64" t="s">
        <v>17</v>
      </c>
      <c r="V93" s="81">
        <f>IF(TourMode!I124 &lt; 0, 0, TourMode!I124)</f>
        <v>0</v>
      </c>
      <c r="W93" s="81">
        <f>IF(TourMode!J124 &lt; 0, 0, TourMode!J124)</f>
        <v>0</v>
      </c>
      <c r="X93" s="81">
        <f>IF(TourMode!K124 &lt; 0, 0, TourMode!K124)</f>
        <v>0</v>
      </c>
      <c r="Y93" s="81">
        <f>IF(TourMode!L124 &lt; 0, 0, TourMode!L124)</f>
        <v>0</v>
      </c>
    </row>
    <row r="94" spans="1:25" x14ac:dyDescent="0.25">
      <c r="A94">
        <v>8</v>
      </c>
      <c r="B94" t="s">
        <v>17</v>
      </c>
      <c r="C94">
        <v>0</v>
      </c>
      <c r="D94">
        <v>0</v>
      </c>
      <c r="E94">
        <v>0</v>
      </c>
      <c r="F94">
        <v>0</v>
      </c>
      <c r="H94" s="64">
        <v>5</v>
      </c>
      <c r="I94" s="64" t="s">
        <v>17</v>
      </c>
      <c r="J94" s="64">
        <v>928</v>
      </c>
      <c r="K94" s="64">
        <v>2126</v>
      </c>
      <c r="L94" s="64">
        <v>7112</v>
      </c>
      <c r="M94" s="64">
        <v>10166</v>
      </c>
      <c r="T94" s="64">
        <v>8</v>
      </c>
      <c r="U94" s="64" t="s">
        <v>17</v>
      </c>
      <c r="V94" s="81">
        <f>IF(TourMode!I125 &lt; 0, 0, TourMode!I125)</f>
        <v>0</v>
      </c>
      <c r="W94" s="81">
        <f>IF(TourMode!J125 &lt; 0, 0, TourMode!J125)</f>
        <v>0</v>
      </c>
      <c r="X94" s="81">
        <f>IF(TourMode!K125 &lt; 0, 0, TourMode!K125)</f>
        <v>0</v>
      </c>
      <c r="Y94" s="81">
        <f>IF(TourMode!L125 &lt; 0, 0, TourMode!L125)</f>
        <v>0</v>
      </c>
    </row>
    <row r="95" spans="1:25" x14ac:dyDescent="0.25">
      <c r="A95">
        <v>9</v>
      </c>
      <c r="B95" t="s">
        <v>17</v>
      </c>
      <c r="C95">
        <v>0</v>
      </c>
      <c r="D95">
        <v>0</v>
      </c>
      <c r="E95">
        <v>0</v>
      </c>
      <c r="F95">
        <v>0</v>
      </c>
      <c r="H95" s="64">
        <v>6</v>
      </c>
      <c r="I95" s="64" t="s">
        <v>17</v>
      </c>
      <c r="J95" s="64">
        <v>2848</v>
      </c>
      <c r="K95" s="64">
        <v>3658</v>
      </c>
      <c r="L95" s="64">
        <v>3660</v>
      </c>
      <c r="M95" s="64">
        <v>10166</v>
      </c>
      <c r="T95" s="64">
        <v>9</v>
      </c>
      <c r="U95" s="64" t="s">
        <v>17</v>
      </c>
      <c r="V95" s="81">
        <f>IF(TourMode!I126 &lt; 0, 0, TourMode!I126)</f>
        <v>0</v>
      </c>
      <c r="W95" s="81">
        <f>IF(TourMode!J126 &lt; 0, 0, TourMode!J126)</f>
        <v>0</v>
      </c>
      <c r="X95" s="81">
        <f>IF(TourMode!K126 &lt; 0, 0, TourMode!K126)</f>
        <v>0</v>
      </c>
      <c r="Y95" s="81">
        <f>IF(TourMode!L126 &lt; 0, 0, TourMode!L126)</f>
        <v>0</v>
      </c>
    </row>
    <row r="96" spans="1:25" x14ac:dyDescent="0.25">
      <c r="A96">
        <v>10</v>
      </c>
      <c r="B96" t="s">
        <v>17</v>
      </c>
      <c r="C96">
        <v>0</v>
      </c>
      <c r="D96">
        <v>0</v>
      </c>
      <c r="E96">
        <v>0</v>
      </c>
      <c r="F96">
        <v>0</v>
      </c>
      <c r="H96" s="64">
        <v>7</v>
      </c>
      <c r="I96" s="64" t="s">
        <v>17</v>
      </c>
      <c r="J96" s="64">
        <v>0</v>
      </c>
      <c r="K96" s="64">
        <v>0</v>
      </c>
      <c r="L96" s="64">
        <v>0</v>
      </c>
      <c r="M96" s="64">
        <v>0</v>
      </c>
      <c r="T96" s="64">
        <v>10</v>
      </c>
      <c r="U96" s="64" t="s">
        <v>17</v>
      </c>
      <c r="V96" s="81">
        <f>IF(TourMode!I127 &lt; 0, 0, TourMode!I127)</f>
        <v>0</v>
      </c>
      <c r="W96" s="81">
        <f>IF(TourMode!J127 &lt; 0, 0, TourMode!J127)</f>
        <v>0</v>
      </c>
      <c r="X96" s="81">
        <f>IF(TourMode!K127 &lt; 0, 0, TourMode!K127)</f>
        <v>0</v>
      </c>
      <c r="Y96" s="81">
        <f>IF(TourMode!L127 &lt; 0, 0, TourMode!L127)</f>
        <v>0</v>
      </c>
    </row>
    <row r="97" spans="1:25" x14ac:dyDescent="0.25">
      <c r="A97">
        <v>11</v>
      </c>
      <c r="B97" t="s">
        <v>17</v>
      </c>
      <c r="C97">
        <v>431.41629999999998</v>
      </c>
      <c r="D97">
        <v>96.738519999999994</v>
      </c>
      <c r="E97">
        <v>380.24173999999999</v>
      </c>
      <c r="F97">
        <v>908.39655999999991</v>
      </c>
      <c r="H97" s="64">
        <v>8</v>
      </c>
      <c r="I97" s="64" t="s">
        <v>17</v>
      </c>
      <c r="J97" s="64">
        <v>0</v>
      </c>
      <c r="K97" s="64">
        <v>0</v>
      </c>
      <c r="L97" s="64">
        <v>0</v>
      </c>
      <c r="M97" s="64">
        <v>0</v>
      </c>
      <c r="T97" s="64">
        <v>11</v>
      </c>
      <c r="U97" s="64" t="s">
        <v>17</v>
      </c>
      <c r="V97" s="81">
        <f>IF(TourMode!I128 &lt; 0, 0, TourMode!I128)</f>
        <v>457.1234192324705</v>
      </c>
      <c r="W97" s="81">
        <f>IF(TourMode!J128 &lt; 0, 0, TourMode!J128)</f>
        <v>64.744225205982858</v>
      </c>
      <c r="X97" s="81">
        <f>IF(TourMode!K128 &lt; 0, 0, TourMode!K128)</f>
        <v>412.38179229895582</v>
      </c>
      <c r="Y97" s="81">
        <f>IF(TourMode!L128 &lt; 0, 0, TourMode!L128)</f>
        <v>934.24943673740916</v>
      </c>
    </row>
    <row r="98" spans="1:25" x14ac:dyDescent="0.25">
      <c r="A98">
        <v>12</v>
      </c>
      <c r="B98" t="s">
        <v>17</v>
      </c>
      <c r="C98">
        <v>1784.8256424971967</v>
      </c>
      <c r="D98">
        <v>400.21990618627046</v>
      </c>
      <c r="E98">
        <v>1573.1097964999285</v>
      </c>
      <c r="F98">
        <v>3758.1553451833956</v>
      </c>
      <c r="H98" s="64">
        <v>9</v>
      </c>
      <c r="I98" s="64" t="s">
        <v>17</v>
      </c>
      <c r="J98" s="64">
        <v>0</v>
      </c>
      <c r="K98" s="64">
        <v>0</v>
      </c>
      <c r="L98" s="64">
        <v>0</v>
      </c>
      <c r="M98" s="64">
        <v>0</v>
      </c>
      <c r="T98" s="64">
        <v>12</v>
      </c>
      <c r="U98" s="64" t="s">
        <v>17</v>
      </c>
      <c r="V98" s="81">
        <f>IF(TourMode!I129 &lt; 0, 0, TourMode!I129)</f>
        <v>1891.1793560700178</v>
      </c>
      <c r="W98" s="81">
        <f>IF(TourMode!J129 &lt; 0, 0, TourMode!J129)</f>
        <v>267.85532524211897</v>
      </c>
      <c r="X98" s="81">
        <f>IF(TourMode!K129 &lt; 0, 0, TourMode!K129)</f>
        <v>1706.0773953003845</v>
      </c>
      <c r="Y98" s="81">
        <f>IF(TourMode!L129 &lt; 0, 0, TourMode!L129)</f>
        <v>3865.1120766125214</v>
      </c>
    </row>
    <row r="99" spans="1:25" x14ac:dyDescent="0.25">
      <c r="A99">
        <v>1</v>
      </c>
      <c r="B99" t="s">
        <v>5</v>
      </c>
      <c r="C99">
        <v>0</v>
      </c>
      <c r="D99">
        <v>200600.08348</v>
      </c>
      <c r="E99">
        <v>2563644.9778100001</v>
      </c>
      <c r="F99">
        <v>2764245.0612900001</v>
      </c>
      <c r="H99" s="64">
        <v>1</v>
      </c>
      <c r="I99" s="64" t="s">
        <v>5</v>
      </c>
      <c r="J99" s="64">
        <v>0</v>
      </c>
      <c r="K99" s="64">
        <v>252674</v>
      </c>
      <c r="L99" s="64">
        <v>2944170</v>
      </c>
      <c r="M99" s="64">
        <v>3196844</v>
      </c>
      <c r="T99" s="64">
        <v>1</v>
      </c>
      <c r="U99" s="64" t="s">
        <v>5</v>
      </c>
      <c r="V99" s="81">
        <f>SUM(V3,V15,V27,V39,V51,V63,V75,V87)</f>
        <v>0</v>
      </c>
      <c r="W99" s="81">
        <f t="shared" ref="W99:Y99" si="0">SUM(W3,W15,W27,W39,W51,W63,W75,W87)</f>
        <v>251804.73086238193</v>
      </c>
      <c r="X99" s="81">
        <f t="shared" si="0"/>
        <v>2943868.1456290083</v>
      </c>
      <c r="Y99" s="81">
        <f t="shared" si="0"/>
        <v>3195672.8764913897</v>
      </c>
    </row>
    <row r="100" spans="1:25" x14ac:dyDescent="0.25">
      <c r="A100">
        <v>2</v>
      </c>
      <c r="B100" t="s">
        <v>5</v>
      </c>
      <c r="C100">
        <v>30113.564159999998</v>
      </c>
      <c r="D100">
        <v>173288.85324999999</v>
      </c>
      <c r="E100">
        <v>1770958.7378100003</v>
      </c>
      <c r="F100">
        <v>1974361.1552199998</v>
      </c>
      <c r="H100" s="64">
        <v>10</v>
      </c>
      <c r="I100" s="64" t="s">
        <v>5</v>
      </c>
      <c r="J100" s="64">
        <v>2362</v>
      </c>
      <c r="K100" s="64">
        <v>12400</v>
      </c>
      <c r="L100" s="64">
        <v>69782</v>
      </c>
      <c r="M100" s="64">
        <v>84544</v>
      </c>
      <c r="T100" s="64">
        <v>2</v>
      </c>
      <c r="U100" s="64" t="s">
        <v>5</v>
      </c>
      <c r="V100" s="81">
        <f t="shared" ref="V100:Y100" si="1">SUM(V4,V16,V28,V40,V52,V64,V76,V88)</f>
        <v>71551.67428914507</v>
      </c>
      <c r="W100" s="81">
        <f t="shared" si="1"/>
        <v>479059.27121047728</v>
      </c>
      <c r="X100" s="81">
        <f t="shared" si="1"/>
        <v>1724149.66809211</v>
      </c>
      <c r="Y100" s="81">
        <f t="shared" si="1"/>
        <v>2274760.6135917325</v>
      </c>
    </row>
    <row r="101" spans="1:25" x14ac:dyDescent="0.25">
      <c r="A101">
        <v>3</v>
      </c>
      <c r="B101" t="s">
        <v>5</v>
      </c>
      <c r="C101">
        <v>16356.064569999999</v>
      </c>
      <c r="D101">
        <v>135272.20773000002</v>
      </c>
      <c r="E101">
        <v>1500550.9360600002</v>
      </c>
      <c r="F101">
        <v>1652179.20836</v>
      </c>
      <c r="H101" s="64">
        <v>11</v>
      </c>
      <c r="I101" s="64" t="s">
        <v>5</v>
      </c>
      <c r="J101" s="64">
        <v>2624</v>
      </c>
      <c r="K101" s="64">
        <v>9292</v>
      </c>
      <c r="L101" s="64">
        <v>13668</v>
      </c>
      <c r="M101" s="64">
        <v>25584</v>
      </c>
      <c r="T101" s="64">
        <v>3</v>
      </c>
      <c r="U101" s="64" t="s">
        <v>5</v>
      </c>
      <c r="V101" s="81">
        <f t="shared" ref="V101:Y101" si="2">SUM(V5,V17,V29,V41,V53,V65,V77,V89)</f>
        <v>42441.062819822924</v>
      </c>
      <c r="W101" s="81">
        <f t="shared" si="2"/>
        <v>374284.86832085473</v>
      </c>
      <c r="X101" s="81">
        <f t="shared" si="2"/>
        <v>1539587.9573607191</v>
      </c>
      <c r="Y101" s="81">
        <f t="shared" si="2"/>
        <v>1956313.8885013969</v>
      </c>
    </row>
    <row r="102" spans="1:25" x14ac:dyDescent="0.25">
      <c r="A102">
        <v>4</v>
      </c>
      <c r="B102" t="s">
        <v>5</v>
      </c>
      <c r="C102">
        <v>122233.09779</v>
      </c>
      <c r="D102">
        <v>120818.35811</v>
      </c>
      <c r="E102">
        <v>716834.77043999988</v>
      </c>
      <c r="F102">
        <v>959886.22634000005</v>
      </c>
      <c r="H102" s="64">
        <v>12</v>
      </c>
      <c r="I102" s="64" t="s">
        <v>5</v>
      </c>
      <c r="J102" s="64">
        <v>20080</v>
      </c>
      <c r="K102" s="64">
        <v>41622</v>
      </c>
      <c r="L102" s="64">
        <v>62184</v>
      </c>
      <c r="M102" s="64">
        <v>123886</v>
      </c>
      <c r="T102" s="64">
        <v>4</v>
      </c>
      <c r="U102" s="64" t="s">
        <v>5</v>
      </c>
      <c r="V102" s="81">
        <f t="shared" ref="V102:Y102" si="3">SUM(V6,V18,V30,V42,V54,V66,V78,V90)</f>
        <v>125177.4520881624</v>
      </c>
      <c r="W102" s="81">
        <f t="shared" si="3"/>
        <v>149020.15593888934</v>
      </c>
      <c r="X102" s="81">
        <f t="shared" si="3"/>
        <v>746749.46066419501</v>
      </c>
      <c r="Y102" s="81">
        <f t="shared" si="3"/>
        <v>1020947.0686912468</v>
      </c>
    </row>
    <row r="103" spans="1:25" x14ac:dyDescent="0.25">
      <c r="A103">
        <v>5</v>
      </c>
      <c r="B103" t="s">
        <v>5</v>
      </c>
      <c r="C103">
        <v>13318.33432</v>
      </c>
      <c r="D103">
        <v>50367.172610000001</v>
      </c>
      <c r="E103">
        <v>146042.45121999999</v>
      </c>
      <c r="F103">
        <v>209727.95815000002</v>
      </c>
      <c r="H103" s="64">
        <v>2</v>
      </c>
      <c r="I103" s="64" t="s">
        <v>5</v>
      </c>
      <c r="J103" s="64">
        <v>67870</v>
      </c>
      <c r="K103" s="64">
        <v>417758</v>
      </c>
      <c r="L103" s="64">
        <v>1726452</v>
      </c>
      <c r="M103" s="64">
        <v>2212080</v>
      </c>
      <c r="T103" s="64">
        <v>5</v>
      </c>
      <c r="U103" s="64" t="s">
        <v>5</v>
      </c>
      <c r="V103" s="81">
        <f t="shared" ref="V103:Y103" si="4">SUM(V7,V19,V31,V43,V55,V67,V79,V91)</f>
        <v>11099.260558428703</v>
      </c>
      <c r="W103" s="81">
        <f t="shared" si="4"/>
        <v>65582.981779244044</v>
      </c>
      <c r="X103" s="81">
        <f t="shared" si="4"/>
        <v>164699.79284145602</v>
      </c>
      <c r="Y103" s="81">
        <f t="shared" si="4"/>
        <v>241382.03517912878</v>
      </c>
    </row>
    <row r="104" spans="1:25" x14ac:dyDescent="0.25">
      <c r="A104">
        <v>6</v>
      </c>
      <c r="B104" t="s">
        <v>5</v>
      </c>
      <c r="C104">
        <v>254731.70660762442</v>
      </c>
      <c r="D104">
        <v>161572.98367963647</v>
      </c>
      <c r="E104">
        <v>169415.19098875654</v>
      </c>
      <c r="F104">
        <v>585719.88127601752</v>
      </c>
      <c r="H104" s="64">
        <v>3</v>
      </c>
      <c r="I104" s="64" t="s">
        <v>5</v>
      </c>
      <c r="J104" s="64">
        <v>49552</v>
      </c>
      <c r="K104" s="64">
        <v>440148</v>
      </c>
      <c r="L104" s="64">
        <v>1551988</v>
      </c>
      <c r="M104" s="64">
        <v>2041688</v>
      </c>
      <c r="T104" s="64">
        <v>6</v>
      </c>
      <c r="U104" s="64" t="s">
        <v>5</v>
      </c>
      <c r="V104" s="81">
        <f t="shared" ref="V104:Y104" si="5">SUM(V8,V20,V32,V44,V56,V68,V80,V92)</f>
        <v>254731.70660762442</v>
      </c>
      <c r="W104" s="81">
        <f t="shared" si="5"/>
        <v>161572.98367963647</v>
      </c>
      <c r="X104" s="81">
        <f t="shared" si="5"/>
        <v>169415.19098875654</v>
      </c>
      <c r="Y104" s="81">
        <f t="shared" si="5"/>
        <v>585719.88127601752</v>
      </c>
    </row>
    <row r="105" spans="1:25" x14ac:dyDescent="0.25">
      <c r="A105">
        <v>7</v>
      </c>
      <c r="B105" t="s">
        <v>5</v>
      </c>
      <c r="C105">
        <v>0</v>
      </c>
      <c r="D105">
        <v>17416.548591188133</v>
      </c>
      <c r="E105">
        <v>69525.994250781834</v>
      </c>
      <c r="F105">
        <v>86942.54284196996</v>
      </c>
      <c r="H105" s="64">
        <v>4</v>
      </c>
      <c r="I105" s="64" t="s">
        <v>5</v>
      </c>
      <c r="J105" s="64">
        <v>125940</v>
      </c>
      <c r="K105" s="64">
        <v>146698</v>
      </c>
      <c r="L105" s="64">
        <v>744430</v>
      </c>
      <c r="M105" s="64">
        <v>1017068</v>
      </c>
      <c r="T105" s="64">
        <v>7</v>
      </c>
      <c r="U105" s="64" t="s">
        <v>5</v>
      </c>
      <c r="V105" s="81">
        <f t="shared" ref="V105:Y105" si="6">SUM(V9,V21,V33,V45,V57,V69,V81,V93)</f>
        <v>0</v>
      </c>
      <c r="W105" s="81">
        <f t="shared" si="6"/>
        <v>17416.548591188133</v>
      </c>
      <c r="X105" s="81">
        <f t="shared" si="6"/>
        <v>69525.99425078182</v>
      </c>
      <c r="Y105" s="81">
        <f t="shared" si="6"/>
        <v>86942.54284196996</v>
      </c>
    </row>
    <row r="106" spans="1:25" x14ac:dyDescent="0.25">
      <c r="A106">
        <v>8</v>
      </c>
      <c r="B106" t="s">
        <v>5</v>
      </c>
      <c r="C106">
        <v>18947.089139792603</v>
      </c>
      <c r="D106">
        <v>44821.90113472606</v>
      </c>
      <c r="E106">
        <v>56759.871310354094</v>
      </c>
      <c r="F106">
        <v>120528.86158487276</v>
      </c>
      <c r="H106" s="64">
        <v>5</v>
      </c>
      <c r="I106" s="64" t="s">
        <v>5</v>
      </c>
      <c r="J106" s="64">
        <v>13706</v>
      </c>
      <c r="K106" s="64">
        <v>64722</v>
      </c>
      <c r="L106" s="64">
        <v>164446</v>
      </c>
      <c r="M106" s="64">
        <v>242874</v>
      </c>
      <c r="T106" s="64">
        <v>8</v>
      </c>
      <c r="U106" s="64" t="s">
        <v>5</v>
      </c>
      <c r="V106" s="81">
        <f t="shared" ref="V106:Y106" si="7">SUM(V10,V22,V34,V46,V58,V70,V82,V94)</f>
        <v>18947.089139792606</v>
      </c>
      <c r="W106" s="81">
        <f t="shared" si="7"/>
        <v>44821.901134726053</v>
      </c>
      <c r="X106" s="81">
        <f t="shared" si="7"/>
        <v>56759.871310354094</v>
      </c>
      <c r="Y106" s="81">
        <f t="shared" si="7"/>
        <v>120528.86158487276</v>
      </c>
    </row>
    <row r="107" spans="1:25" x14ac:dyDescent="0.25">
      <c r="A107">
        <v>9</v>
      </c>
      <c r="B107" t="s">
        <v>5</v>
      </c>
      <c r="C107">
        <v>2109.3460821344329</v>
      </c>
      <c r="D107">
        <v>3077.3269903123896</v>
      </c>
      <c r="E107">
        <v>4650.6619652952304</v>
      </c>
      <c r="F107">
        <v>9837.335037742052</v>
      </c>
      <c r="H107" s="64">
        <v>6</v>
      </c>
      <c r="I107" s="64" t="s">
        <v>5</v>
      </c>
      <c r="J107" s="64">
        <v>242476</v>
      </c>
      <c r="K107" s="64">
        <v>165816</v>
      </c>
      <c r="L107" s="64">
        <v>170784</v>
      </c>
      <c r="M107" s="64">
        <v>579076</v>
      </c>
      <c r="T107" s="64">
        <v>9</v>
      </c>
      <c r="U107" s="64" t="s">
        <v>5</v>
      </c>
      <c r="V107" s="81">
        <f t="shared" ref="V107:Y107" si="8">SUM(V11,V23,V35,V47,V59,V71,V83,V95)</f>
        <v>2109.3460821344329</v>
      </c>
      <c r="W107" s="81">
        <f t="shared" si="8"/>
        <v>3077.3269903123892</v>
      </c>
      <c r="X107" s="81">
        <f t="shared" si="8"/>
        <v>4650.6619652952295</v>
      </c>
      <c r="Y107" s="81">
        <f t="shared" si="8"/>
        <v>9837.335037742052</v>
      </c>
    </row>
    <row r="108" spans="1:25" x14ac:dyDescent="0.25">
      <c r="A108">
        <v>10</v>
      </c>
      <c r="B108" t="s">
        <v>5</v>
      </c>
      <c r="C108">
        <v>962.85307</v>
      </c>
      <c r="D108">
        <v>4515.9778299999998</v>
      </c>
      <c r="E108">
        <v>56248.566829999996</v>
      </c>
      <c r="F108">
        <v>61727.397729999997</v>
      </c>
      <c r="H108" s="64">
        <v>7</v>
      </c>
      <c r="I108" s="64" t="s">
        <v>5</v>
      </c>
      <c r="J108" s="64">
        <v>0</v>
      </c>
      <c r="K108" s="64">
        <v>14800</v>
      </c>
      <c r="L108" s="64">
        <v>60678</v>
      </c>
      <c r="M108" s="64">
        <v>75478</v>
      </c>
      <c r="T108" s="64">
        <v>10</v>
      </c>
      <c r="U108" s="64" t="s">
        <v>5</v>
      </c>
      <c r="V108" s="81">
        <f t="shared" ref="V108:Y108" si="9">SUM(V12,V24,V36,V48,V60,V72,V84,V96)</f>
        <v>2005.6086720052817</v>
      </c>
      <c r="W108" s="81">
        <f t="shared" si="9"/>
        <v>12331.367011107182</v>
      </c>
      <c r="X108" s="81">
        <f t="shared" si="9"/>
        <v>69861.098717548055</v>
      </c>
      <c r="Y108" s="81">
        <f t="shared" si="9"/>
        <v>84198.074400660524</v>
      </c>
    </row>
    <row r="109" spans="1:25" x14ac:dyDescent="0.25">
      <c r="A109">
        <v>11</v>
      </c>
      <c r="B109" t="s">
        <v>5</v>
      </c>
      <c r="C109">
        <v>4948.9120999999996</v>
      </c>
      <c r="D109">
        <v>7181.7369600000002</v>
      </c>
      <c r="E109">
        <v>10533.859689999999</v>
      </c>
      <c r="F109">
        <v>22664.508749999997</v>
      </c>
      <c r="H109" s="64">
        <v>8</v>
      </c>
      <c r="I109" s="64" t="s">
        <v>5</v>
      </c>
      <c r="J109" s="64">
        <v>21522</v>
      </c>
      <c r="K109" s="64">
        <v>39096</v>
      </c>
      <c r="L109" s="64">
        <v>50184</v>
      </c>
      <c r="M109" s="64">
        <v>110802</v>
      </c>
      <c r="T109" s="64">
        <v>11</v>
      </c>
      <c r="U109" s="64" t="s">
        <v>5</v>
      </c>
      <c r="V109" s="81">
        <f t="shared" ref="V109:Y109" si="10">SUM(V13,V25,V37,V49,V61,V73,V85,V97)</f>
        <v>3973.5661328324563</v>
      </c>
      <c r="W109" s="81">
        <f t="shared" si="10"/>
        <v>8762.5066620430953</v>
      </c>
      <c r="X109" s="81">
        <f t="shared" si="10"/>
        <v>13240.815034661575</v>
      </c>
      <c r="Y109" s="81">
        <f t="shared" si="10"/>
        <v>25976.887829537121</v>
      </c>
    </row>
    <row r="110" spans="1:25" x14ac:dyDescent="0.25">
      <c r="A110">
        <v>12</v>
      </c>
      <c r="B110" t="s">
        <v>5</v>
      </c>
      <c r="C110">
        <v>1784.8256424971967</v>
      </c>
      <c r="D110">
        <v>400.21990618627046</v>
      </c>
      <c r="E110">
        <v>1573.1097964999285</v>
      </c>
      <c r="F110">
        <v>3758.1553451833956</v>
      </c>
      <c r="H110" s="64">
        <v>9</v>
      </c>
      <c r="I110" s="64" t="s">
        <v>5</v>
      </c>
      <c r="J110" s="64">
        <v>2566</v>
      </c>
      <c r="K110" s="64">
        <v>3328</v>
      </c>
      <c r="L110" s="64">
        <v>5788</v>
      </c>
      <c r="M110" s="64">
        <v>11682</v>
      </c>
      <c r="T110" s="64">
        <v>12</v>
      </c>
      <c r="U110" s="64" t="s">
        <v>5</v>
      </c>
      <c r="V110" s="81">
        <f t="shared" ref="V110:Y110" si="11">SUM(V14,V26,V38,V50,V62,V74,V86,V98)</f>
        <v>16661.233610051695</v>
      </c>
      <c r="W110" s="81">
        <f t="shared" si="11"/>
        <v>40619.357819139172</v>
      </c>
      <c r="X110" s="81">
        <f t="shared" si="11"/>
        <v>62045.34314511469</v>
      </c>
      <c r="Y110" s="81">
        <f t="shared" si="11"/>
        <v>119325.93457430556</v>
      </c>
    </row>
  </sheetData>
  <sortState ref="H3:M110">
    <sortCondition ref="I3:I110" customList="work,univ,sch,imain,idisc,jmain,jdisc,atwork,Total"/>
    <sortCondition ref="H3:H110"/>
  </sortState>
  <customSheetViews>
    <customSheetView guid="{CB0316A8-D06A-4E03-A96E-D1FB4B7EA1CC}">
      <selection activeCell="O13" sqref="O13"/>
    </customSheetView>
  </customSheetView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CW173"/>
  <sheetViews>
    <sheetView tabSelected="1" zoomScale="70" zoomScaleNormal="7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T1" sqref="T1:AE1048576"/>
    </sheetView>
  </sheetViews>
  <sheetFormatPr defaultRowHeight="15" x14ac:dyDescent="0.25"/>
  <cols>
    <col min="1" max="1" width="12.85546875" customWidth="1"/>
    <col min="2" max="2" width="11.28515625" customWidth="1"/>
    <col min="6" max="6" width="10" customWidth="1"/>
    <col min="7" max="10" width="10" style="64" customWidth="1"/>
    <col min="11" max="11" width="11.5703125" style="64" customWidth="1"/>
    <col min="12" max="12" width="11.42578125" style="64" customWidth="1"/>
    <col min="14" max="14" width="9.7109375" customWidth="1"/>
    <col min="15" max="15" width="11.42578125" customWidth="1"/>
    <col min="16" max="16" width="11.7109375" bestFit="1" customWidth="1"/>
    <col min="17" max="17" width="12.42578125" customWidth="1"/>
    <col min="18" max="18" width="12.28515625" customWidth="1"/>
    <col min="20" max="20" width="10.28515625" customWidth="1"/>
    <col min="26" max="26" width="17.85546875" bestFit="1" customWidth="1"/>
    <col min="32" max="32" width="17.85546875" bestFit="1" customWidth="1"/>
    <col min="33" max="33" width="9.5703125" customWidth="1"/>
    <col min="35" max="35" width="9.7109375" customWidth="1"/>
    <col min="36" max="36" width="10.7109375" customWidth="1"/>
    <col min="38" max="38" width="17.85546875" bestFit="1" customWidth="1"/>
    <col min="41" max="41" width="9.7109375" bestFit="1" customWidth="1"/>
    <col min="44" max="44" width="17.85546875" bestFit="1" customWidth="1"/>
    <col min="48" max="48" width="9.140625" style="64"/>
    <col min="50" max="50" width="17.85546875" bestFit="1" customWidth="1"/>
    <col min="54" max="54" width="9.140625" style="64"/>
    <col min="56" max="56" width="17.85546875" bestFit="1" customWidth="1"/>
    <col min="63" max="63" width="9.140625" style="64"/>
    <col min="64" max="64" width="15.85546875" bestFit="1" customWidth="1"/>
    <col min="75" max="75" width="9.85546875" bestFit="1" customWidth="1"/>
    <col min="83" max="83" width="9.140625" style="64"/>
  </cols>
  <sheetData>
    <row r="1" spans="1:100" ht="28.5" x14ac:dyDescent="0.45">
      <c r="A1" s="26" t="s">
        <v>40</v>
      </c>
      <c r="B1" s="21"/>
      <c r="BC1" s="121" t="s">
        <v>60</v>
      </c>
      <c r="BD1" s="121"/>
      <c r="BE1" s="30">
        <v>1</v>
      </c>
      <c r="BG1" s="30">
        <v>0.25</v>
      </c>
      <c r="BH1" s="117" t="s">
        <v>160</v>
      </c>
      <c r="BI1" s="117"/>
      <c r="BJ1" s="64"/>
    </row>
    <row r="2" spans="1:100" ht="19.149999999999999" customHeight="1" x14ac:dyDescent="0.25"/>
    <row r="3" spans="1:100" ht="18.75" x14ac:dyDescent="0.3">
      <c r="B3" s="119" t="s">
        <v>4</v>
      </c>
      <c r="C3" s="119"/>
      <c r="D3" s="119"/>
      <c r="E3" s="119"/>
      <c r="F3" s="119"/>
      <c r="G3" s="66"/>
      <c r="H3" s="68" t="s">
        <v>81</v>
      </c>
      <c r="I3" s="66"/>
      <c r="J3" s="66"/>
      <c r="K3" s="66"/>
      <c r="L3" s="66"/>
      <c r="M3" s="64"/>
      <c r="N3" s="119" t="s">
        <v>0</v>
      </c>
      <c r="O3" s="119"/>
      <c r="P3" s="119"/>
      <c r="Q3" s="119"/>
      <c r="R3" s="119"/>
      <c r="T3" s="119" t="s">
        <v>4</v>
      </c>
      <c r="U3" s="119"/>
      <c r="V3" s="119"/>
      <c r="W3" s="119"/>
      <c r="X3" s="119"/>
      <c r="Z3" s="119" t="s">
        <v>0</v>
      </c>
      <c r="AA3" s="119"/>
      <c r="AB3" s="119"/>
      <c r="AC3" s="119"/>
      <c r="AD3" s="119"/>
      <c r="AF3" s="119" t="s">
        <v>20</v>
      </c>
      <c r="AG3" s="119"/>
      <c r="AH3" s="119"/>
      <c r="AI3" s="119"/>
      <c r="AJ3" s="119"/>
      <c r="AL3" s="119" t="s">
        <v>22</v>
      </c>
      <c r="AM3" s="119"/>
      <c r="AN3" s="119"/>
      <c r="AO3" s="119"/>
      <c r="AP3" s="119"/>
      <c r="AR3" s="119" t="s">
        <v>59</v>
      </c>
      <c r="AS3" s="119"/>
      <c r="AT3" s="119"/>
      <c r="AU3" s="119"/>
      <c r="AV3" s="65"/>
      <c r="AX3" s="119" t="s">
        <v>128</v>
      </c>
      <c r="AY3" s="119"/>
      <c r="AZ3" s="119"/>
      <c r="BA3" s="119"/>
      <c r="BB3" s="65"/>
      <c r="BD3" s="119"/>
      <c r="BE3" s="119"/>
      <c r="BF3" s="119"/>
      <c r="BG3" s="119"/>
      <c r="BH3" s="119"/>
      <c r="BS3" s="119" t="s">
        <v>129</v>
      </c>
      <c r="BT3" s="119"/>
      <c r="BU3" s="119"/>
      <c r="BV3" s="119"/>
      <c r="CJ3" s="119" t="s">
        <v>159</v>
      </c>
      <c r="CK3" s="119"/>
      <c r="CL3" s="119"/>
      <c r="CM3" s="119"/>
    </row>
    <row r="4" spans="1:100" ht="27" thickBot="1" x14ac:dyDescent="0.45">
      <c r="A4" s="22" t="s">
        <v>6</v>
      </c>
      <c r="B4" s="119" t="s">
        <v>4</v>
      </c>
      <c r="C4" s="119"/>
      <c r="D4" s="119"/>
      <c r="E4" s="119"/>
      <c r="F4" s="119"/>
      <c r="G4" s="66"/>
      <c r="H4" s="119" t="s">
        <v>80</v>
      </c>
      <c r="I4" s="119"/>
      <c r="J4" s="119"/>
      <c r="K4" s="119"/>
      <c r="L4" s="119"/>
      <c r="M4" s="64"/>
      <c r="N4" s="119" t="s">
        <v>0</v>
      </c>
      <c r="O4" s="119"/>
      <c r="P4" s="119"/>
      <c r="Q4" s="119"/>
      <c r="R4" s="119"/>
      <c r="T4" s="119" t="s">
        <v>80</v>
      </c>
      <c r="U4" s="119"/>
      <c r="V4" s="119"/>
      <c r="W4" s="119"/>
      <c r="X4" s="119"/>
      <c r="Z4" s="119" t="s">
        <v>0</v>
      </c>
      <c r="AA4" s="119"/>
      <c r="AB4" s="119"/>
      <c r="AC4" s="119"/>
      <c r="AD4" s="119"/>
      <c r="AF4" s="119" t="s">
        <v>21</v>
      </c>
      <c r="AG4" s="119"/>
      <c r="AH4" s="119"/>
      <c r="AI4" s="119"/>
      <c r="AJ4" s="119"/>
      <c r="AL4" s="119" t="s">
        <v>22</v>
      </c>
      <c r="AM4" s="119"/>
      <c r="AN4" s="119"/>
      <c r="AO4" s="119"/>
      <c r="AP4" s="119"/>
      <c r="AR4" s="120"/>
      <c r="AS4" s="120"/>
      <c r="AT4" s="120"/>
      <c r="AU4" s="120"/>
      <c r="AV4" s="65"/>
      <c r="AX4" s="120"/>
      <c r="AY4" s="120"/>
      <c r="AZ4" s="120"/>
      <c r="BA4" s="120"/>
      <c r="BB4" s="65"/>
      <c r="BD4" s="120"/>
      <c r="BE4" s="120"/>
      <c r="BF4" s="120"/>
      <c r="BG4" s="120"/>
      <c r="BH4" s="120"/>
      <c r="BM4" s="108" t="s">
        <v>40</v>
      </c>
      <c r="BN4" s="106" t="s">
        <v>130</v>
      </c>
      <c r="BO4" s="106" t="s">
        <v>131</v>
      </c>
      <c r="BP4" s="106" t="s">
        <v>132</v>
      </c>
      <c r="BQ4" s="106" t="s">
        <v>133</v>
      </c>
      <c r="BR4" s="106" t="s">
        <v>134</v>
      </c>
      <c r="BS4" s="106" t="s">
        <v>135</v>
      </c>
      <c r="BT4" s="106" t="s">
        <v>136</v>
      </c>
      <c r="BU4" s="106" t="s">
        <v>137</v>
      </c>
      <c r="BV4" s="106" t="s">
        <v>138</v>
      </c>
      <c r="BW4" s="106" t="s">
        <v>139</v>
      </c>
      <c r="BX4" s="106" t="s">
        <v>140</v>
      </c>
      <c r="BY4" s="106" t="s">
        <v>141</v>
      </c>
      <c r="BZ4" s="106" t="s">
        <v>142</v>
      </c>
      <c r="CA4" s="107" t="s">
        <v>143</v>
      </c>
      <c r="CB4" s="107" t="s">
        <v>144</v>
      </c>
      <c r="CC4" s="107" t="s">
        <v>145</v>
      </c>
      <c r="CF4" s="108" t="s">
        <v>40</v>
      </c>
      <c r="CG4" s="106" t="s">
        <v>130</v>
      </c>
      <c r="CH4" s="106" t="s">
        <v>131</v>
      </c>
      <c r="CI4" s="106" t="s">
        <v>132</v>
      </c>
      <c r="CJ4" s="106" t="s">
        <v>133</v>
      </c>
      <c r="CK4" s="106" t="s">
        <v>134</v>
      </c>
      <c r="CL4" s="106" t="s">
        <v>135</v>
      </c>
      <c r="CM4" s="106" t="s">
        <v>136</v>
      </c>
      <c r="CN4" s="106" t="s">
        <v>137</v>
      </c>
      <c r="CO4" s="106" t="s">
        <v>138</v>
      </c>
      <c r="CP4" s="106" t="s">
        <v>139</v>
      </c>
      <c r="CQ4" s="106" t="s">
        <v>140</v>
      </c>
      <c r="CR4" s="106" t="s">
        <v>141</v>
      </c>
      <c r="CS4" s="106" t="s">
        <v>142</v>
      </c>
      <c r="CT4" s="107" t="s">
        <v>143</v>
      </c>
      <c r="CU4" s="107" t="s">
        <v>144</v>
      </c>
      <c r="CV4" s="107" t="s">
        <v>145</v>
      </c>
    </row>
    <row r="5" spans="1:100" ht="26.25" x14ac:dyDescent="0.25">
      <c r="A5" s="64"/>
      <c r="B5" s="4" t="s">
        <v>18</v>
      </c>
      <c r="C5" s="5" t="s">
        <v>19</v>
      </c>
      <c r="D5" s="6" t="s">
        <v>91</v>
      </c>
      <c r="E5" s="7" t="s">
        <v>92</v>
      </c>
      <c r="F5" s="8" t="s">
        <v>5</v>
      </c>
      <c r="G5" s="52"/>
      <c r="H5" s="4" t="s">
        <v>18</v>
      </c>
      <c r="I5" s="5" t="s">
        <v>19</v>
      </c>
      <c r="J5" s="6" t="s">
        <v>91</v>
      </c>
      <c r="K5" s="7" t="s">
        <v>92</v>
      </c>
      <c r="L5" s="8" t="s">
        <v>5</v>
      </c>
      <c r="M5" s="64"/>
      <c r="N5" s="4" t="s">
        <v>18</v>
      </c>
      <c r="O5" s="5" t="s">
        <v>19</v>
      </c>
      <c r="P5" s="6" t="s">
        <v>91</v>
      </c>
      <c r="Q5" s="7" t="s">
        <v>92</v>
      </c>
      <c r="R5" s="8" t="s">
        <v>5</v>
      </c>
      <c r="T5" s="4" t="s">
        <v>18</v>
      </c>
      <c r="U5" s="5" t="s">
        <v>19</v>
      </c>
      <c r="V5" s="6" t="s">
        <v>91</v>
      </c>
      <c r="W5" s="7" t="s">
        <v>92</v>
      </c>
      <c r="X5" s="8" t="s">
        <v>5</v>
      </c>
      <c r="Z5" s="4" t="s">
        <v>18</v>
      </c>
      <c r="AA5" s="5" t="s">
        <v>19</v>
      </c>
      <c r="AB5" s="6" t="s">
        <v>91</v>
      </c>
      <c r="AC5" s="7" t="s">
        <v>92</v>
      </c>
      <c r="AD5" s="8" t="s">
        <v>5</v>
      </c>
      <c r="AF5" s="4" t="s">
        <v>18</v>
      </c>
      <c r="AG5" s="5" t="s">
        <v>19</v>
      </c>
      <c r="AH5" s="6" t="s">
        <v>91</v>
      </c>
      <c r="AI5" s="7" t="s">
        <v>92</v>
      </c>
      <c r="AJ5" s="8" t="s">
        <v>5</v>
      </c>
      <c r="AL5" s="4" t="s">
        <v>18</v>
      </c>
      <c r="AM5" s="5" t="s">
        <v>19</v>
      </c>
      <c r="AN5" s="6" t="s">
        <v>91</v>
      </c>
      <c r="AO5" s="7" t="s">
        <v>92</v>
      </c>
      <c r="AP5" s="8" t="s">
        <v>5</v>
      </c>
      <c r="AR5" s="50" t="s">
        <v>18</v>
      </c>
      <c r="AS5" s="53" t="s">
        <v>19</v>
      </c>
      <c r="AT5" s="53" t="s">
        <v>91</v>
      </c>
      <c r="AU5" s="54" t="s">
        <v>92</v>
      </c>
      <c r="AV5" s="51" t="s">
        <v>5</v>
      </c>
      <c r="AX5" t="str">
        <f t="array" ref="AX5:BJ8">TRANSPOSE(AR5:AU17)</f>
        <v>Mode</v>
      </c>
      <c r="AY5" t="str">
        <v>SOV</v>
      </c>
      <c r="AZ5" t="str">
        <v>HOV2</v>
      </c>
      <c r="BA5" t="str">
        <v>HOV3</v>
      </c>
      <c r="BB5" t="str">
        <v>WALK</v>
      </c>
      <c r="BC5" t="str">
        <v>BIKE</v>
      </c>
      <c r="BD5" t="str">
        <v>WLK TRN</v>
      </c>
      <c r="BE5" t="str">
        <v>PNR TRN</v>
      </c>
      <c r="BF5" s="64" t="str">
        <v>KNR TRN</v>
      </c>
      <c r="BG5" s="64" t="str">
        <v>TNC TRN</v>
      </c>
      <c r="BH5" s="64" t="str">
        <v>SCHBUS</v>
      </c>
      <c r="BI5" t="str">
        <v>TAXI</v>
      </c>
      <c r="BJ5" t="str">
        <v>TNC</v>
      </c>
      <c r="BM5" s="108"/>
      <c r="BN5" s="106" t="s">
        <v>146</v>
      </c>
      <c r="BO5" s="106" t="s">
        <v>147</v>
      </c>
      <c r="BP5" s="106" t="s">
        <v>148</v>
      </c>
      <c r="BQ5" s="106" t="s">
        <v>149</v>
      </c>
      <c r="BR5" s="106" t="s">
        <v>150</v>
      </c>
      <c r="BS5" s="106" t="s">
        <v>151</v>
      </c>
      <c r="BT5" s="106" t="s">
        <v>152</v>
      </c>
      <c r="BU5" s="106" t="s">
        <v>153</v>
      </c>
      <c r="BV5" s="106" t="s">
        <v>45</v>
      </c>
      <c r="BW5" s="106" t="s">
        <v>46</v>
      </c>
      <c r="BX5" s="106" t="s">
        <v>154</v>
      </c>
      <c r="BY5" s="106" t="s">
        <v>155</v>
      </c>
      <c r="BZ5" s="106" t="s">
        <v>112</v>
      </c>
      <c r="CA5" s="107" t="s">
        <v>113</v>
      </c>
      <c r="CB5" s="107" t="s">
        <v>114</v>
      </c>
      <c r="CC5" s="107" t="s">
        <v>115</v>
      </c>
      <c r="CF5" s="108"/>
      <c r="CG5" s="106" t="s">
        <v>146</v>
      </c>
      <c r="CH5" s="106" t="s">
        <v>147</v>
      </c>
      <c r="CI5" s="106" t="s">
        <v>148</v>
      </c>
      <c r="CJ5" s="106" t="s">
        <v>149</v>
      </c>
      <c r="CK5" s="106" t="s">
        <v>150</v>
      </c>
      <c r="CL5" s="106" t="s">
        <v>151</v>
      </c>
      <c r="CM5" s="106" t="s">
        <v>152</v>
      </c>
      <c r="CN5" s="106" t="s">
        <v>153</v>
      </c>
      <c r="CO5" s="106" t="s">
        <v>45</v>
      </c>
      <c r="CP5" s="106" t="s">
        <v>46</v>
      </c>
      <c r="CQ5" s="106" t="s">
        <v>154</v>
      </c>
      <c r="CR5" s="106" t="s">
        <v>155</v>
      </c>
      <c r="CS5" s="106" t="s">
        <v>112</v>
      </c>
      <c r="CT5" s="107" t="s">
        <v>113</v>
      </c>
      <c r="CU5" s="107" t="s">
        <v>114</v>
      </c>
      <c r="CV5" s="107" t="s">
        <v>115</v>
      </c>
    </row>
    <row r="6" spans="1:100" x14ac:dyDescent="0.25">
      <c r="A6" s="64">
        <v>1</v>
      </c>
      <c r="B6" s="9" t="s">
        <v>55</v>
      </c>
      <c r="C6" s="15">
        <f>SUMIFS(TourMode_Input!C:C,TourMode_Input!$A:$A,$A6,TourMode_Input!$B:$B,TourMode!$A$4)</f>
        <v>0</v>
      </c>
      <c r="D6" s="15">
        <f>SUMIFS(TourMode_Input!D:D,TourMode_Input!$A:$A,$A6,TourMode_Input!$B:$B,TourMode!$A$4)</f>
        <v>105802.65723</v>
      </c>
      <c r="E6" s="15">
        <f>SUMIFS(TourMode_Input!E:E,TourMode_Input!$A:$A,$A6,TourMode_Input!$B:$B,TourMode!$A$4)</f>
        <v>1290829.0933900001</v>
      </c>
      <c r="F6" s="16">
        <f>SUMIFS(TourMode_Input!F:F,TourMode_Input!$A:$A,$A6,TourMode_Input!$B:$B,TourMode!$A$4)</f>
        <v>1396631.7506200001</v>
      </c>
      <c r="G6" s="34"/>
      <c r="H6" s="9" t="str">
        <f>B6</f>
        <v>SOV</v>
      </c>
      <c r="I6" s="15">
        <f t="shared" ref="I6:K10" si="0">C6*(O$18-SUM(C$11:C$14))/(C$18-SUM(C$11:C$14))</f>
        <v>0</v>
      </c>
      <c r="J6" s="15">
        <f t="shared" si="0"/>
        <v>142033.6714265793</v>
      </c>
      <c r="K6" s="15">
        <f t="shared" si="0"/>
        <v>1589949.812973792</v>
      </c>
      <c r="L6" s="16">
        <f>SUM(I6:K6)</f>
        <v>1731983.4844003713</v>
      </c>
      <c r="M6" s="17"/>
      <c r="N6" s="9" t="str">
        <f>H6</f>
        <v>SOV</v>
      </c>
      <c r="O6" s="15">
        <f>SUMIFS(TourMode_Input!J:J,TourMode_Input!$H:$H,$A6,TourMode_Input!$I:$I,TourMode!$A$4)*Index!$D$3</f>
        <v>0</v>
      </c>
      <c r="P6" s="15">
        <f>SUMIFS(TourMode_Input!K:K,TourMode_Input!$H:$H,$A6,TourMode_Input!$I:$I,TourMode!$A$4)*Index!$D$3</f>
        <v>142894</v>
      </c>
      <c r="Q6" s="15">
        <f>SUMIFS(TourMode_Input!L:L,TourMode_Input!$H:$H,$A6,TourMode_Input!$I:$I,TourMode!$A$4)*Index!$D$3</f>
        <v>1599438</v>
      </c>
      <c r="R6" s="16">
        <f>SUMIFS(TourMode_Input!M:M,TourMode_Input!$H:$H,$A6,TourMode_Input!$I:$I,TourMode!$A$4)*Index!$D$3</f>
        <v>1742332</v>
      </c>
      <c r="T6" s="9" t="str">
        <f>N6</f>
        <v>SOV</v>
      </c>
      <c r="U6" s="19">
        <f t="shared" ref="U6:U13" si="1">I6/I$18</f>
        <v>0</v>
      </c>
      <c r="V6" s="19">
        <f>J6/J$18</f>
        <v>0.28207476670118142</v>
      </c>
      <c r="W6" s="19">
        <f>K6/K$18</f>
        <v>0.66659587375608542</v>
      </c>
      <c r="X6" s="20">
        <f>L6/L$18</f>
        <v>0.56968755839200913</v>
      </c>
      <c r="Y6" s="17"/>
      <c r="Z6" s="9" t="str">
        <f>T6</f>
        <v>SOV</v>
      </c>
      <c r="AA6" s="19">
        <f t="shared" ref="AA6:AD13" si="2">O6/O$18</f>
        <v>0</v>
      </c>
      <c r="AB6" s="19">
        <f>P6/P$18</f>
        <v>0.28378335438462698</v>
      </c>
      <c r="AC6" s="19">
        <f t="shared" si="2"/>
        <v>0.67057385234980371</v>
      </c>
      <c r="AD6" s="20">
        <f t="shared" si="2"/>
        <v>0.57309141335831382</v>
      </c>
      <c r="AF6" s="9" t="str">
        <f>Z6</f>
        <v>SOV</v>
      </c>
      <c r="AG6" s="15">
        <f>O6-I6</f>
        <v>0</v>
      </c>
      <c r="AH6" s="15">
        <f>P6-J6</f>
        <v>860.32857342070201</v>
      </c>
      <c r="AI6" s="15">
        <f>Q6-K6</f>
        <v>9488.1870262080338</v>
      </c>
      <c r="AJ6" s="16">
        <f>R6-L6</f>
        <v>10348.515599628678</v>
      </c>
      <c r="AK6" s="17"/>
      <c r="AL6" s="9" t="str">
        <f>AF6</f>
        <v>SOV</v>
      </c>
      <c r="AM6" s="19">
        <f>IF(I6=0, 0,AG6/I6)</f>
        <v>0</v>
      </c>
      <c r="AN6" s="19">
        <f>IF(J6=0, 0,AH6/J6)</f>
        <v>6.0572156220395036E-3</v>
      </c>
      <c r="AO6" s="19">
        <f>IF(K6=0, 0,AI6/K6)</f>
        <v>5.9676015864058175E-3</v>
      </c>
      <c r="AP6" s="20">
        <f>IF(L6=0, 0,AJ6/L6)</f>
        <v>5.9749505078054649E-3</v>
      </c>
      <c r="AR6" s="9" t="str">
        <f>AL6</f>
        <v>SOV</v>
      </c>
      <c r="AS6" s="55">
        <f>IF((AA6&gt;0)*AND(U6&gt;0),LN(U6/AA6)*$BE$1,IF((AA6=0)*AND(U6&gt;0),$BG$1,IF((AA6&gt;0)*AND(U6=0),-1*$BG$1,0)))</f>
        <v>0</v>
      </c>
      <c r="AT6" s="55">
        <f t="shared" ref="AT6:AV7" si="3">IF((AB6&gt;0)*AND(V6&gt;0),LN(V6/AB6)*$BE$1,IF((AB6=0)*AND(V6&gt;0),$BG$1,IF((AB6&gt;0)*AND(V6=0),-1*$BG$1,0)))</f>
        <v>-6.0389444360463371E-3</v>
      </c>
      <c r="AU6" s="56">
        <f>IF((AC6&gt;0)*AND(W6&gt;0),LN(W6/AC6)*$BE$1,IF((AC6=0)*AND(W6&gt;0),$BG$1,IF((AC6&gt;0)*AND(W6=0),-1*$BG$1,0)))</f>
        <v>-5.9498659764501425E-3</v>
      </c>
      <c r="AV6" s="61">
        <f t="shared" si="3"/>
        <v>-5.9571712758902428E-3</v>
      </c>
      <c r="AX6" t="str">
        <v>0 Auto</v>
      </c>
      <c r="AY6">
        <v>0</v>
      </c>
      <c r="AZ6">
        <v>-0.62510338645697094</v>
      </c>
      <c r="BA6">
        <v>0</v>
      </c>
      <c r="BB6">
        <v>-0.22251001666369608</v>
      </c>
      <c r="BC6">
        <v>-0.316715864713142</v>
      </c>
      <c r="BD6">
        <v>7.9423674334573702E-2</v>
      </c>
      <c r="BE6">
        <v>0</v>
      </c>
      <c r="BF6" s="64">
        <v>-0.1955613375904989</v>
      </c>
      <c r="BG6" s="64">
        <v>-0.28351936267701233</v>
      </c>
      <c r="BH6" s="64">
        <v>0</v>
      </c>
      <c r="BI6">
        <v>0.25</v>
      </c>
      <c r="BJ6">
        <v>-0.28909140848391718</v>
      </c>
      <c r="BM6" s="109" t="s">
        <v>156</v>
      </c>
      <c r="BN6" s="113">
        <v>0</v>
      </c>
      <c r="BO6" s="113">
        <v>0</v>
      </c>
      <c r="BP6" s="113">
        <v>0</v>
      </c>
      <c r="BQ6" s="113">
        <v>0</v>
      </c>
      <c r="BR6" s="113">
        <v>0</v>
      </c>
      <c r="BS6" s="114">
        <v>-4.75</v>
      </c>
      <c r="BT6" s="114">
        <v>-4.75</v>
      </c>
      <c r="BU6" s="114">
        <v>-4.75</v>
      </c>
      <c r="BV6" s="114">
        <v>-8.6336762786335175</v>
      </c>
      <c r="BW6" s="114">
        <v>-7.2157456950216199</v>
      </c>
      <c r="BX6" s="114">
        <v>-0.32929690787718591</v>
      </c>
      <c r="BY6" s="114">
        <v>0</v>
      </c>
      <c r="BZ6" s="114">
        <v>0.23724837496989648</v>
      </c>
      <c r="CA6" s="114">
        <v>-1.3139747609478354</v>
      </c>
      <c r="CB6" s="115">
        <v>-4.5000000000000018</v>
      </c>
      <c r="CC6" s="115">
        <v>7.1678641957404077</v>
      </c>
      <c r="CF6" s="109" t="s">
        <v>156</v>
      </c>
      <c r="CG6" s="112">
        <v>0</v>
      </c>
      <c r="CH6" s="112">
        <v>0</v>
      </c>
      <c r="CI6" s="112">
        <v>0</v>
      </c>
      <c r="CJ6" s="112">
        <v>0</v>
      </c>
      <c r="CK6" s="112">
        <v>0</v>
      </c>
      <c r="CL6" s="110">
        <f>BA6+BS6</f>
        <v>-4.75</v>
      </c>
      <c r="CM6" s="110">
        <f>BA6+BT6</f>
        <v>-4.75</v>
      </c>
      <c r="CN6" s="110">
        <f>BA6+BU6</f>
        <v>-4.75</v>
      </c>
      <c r="CO6" s="110">
        <f t="shared" ref="CO6:CT8" si="4">BV6+BB6</f>
        <v>-8.8561862952972135</v>
      </c>
      <c r="CP6" s="110">
        <f t="shared" si="4"/>
        <v>-7.5324615597347622</v>
      </c>
      <c r="CQ6" s="110">
        <f t="shared" si="4"/>
        <v>-0.24987323354261221</v>
      </c>
      <c r="CR6" s="110">
        <f t="shared" si="4"/>
        <v>0</v>
      </c>
      <c r="CS6" s="110">
        <f t="shared" si="4"/>
        <v>4.1687037379397579E-2</v>
      </c>
      <c r="CT6" s="110">
        <f t="shared" si="4"/>
        <v>-1.5974941236248477</v>
      </c>
      <c r="CU6" s="111">
        <f t="shared" ref="CU6:CV8" si="5">CB6+BI6</f>
        <v>-4.2500000000000018</v>
      </c>
      <c r="CV6" s="111">
        <f t="shared" si="5"/>
        <v>6.8787727872564908</v>
      </c>
    </row>
    <row r="7" spans="1:100" x14ac:dyDescent="0.25">
      <c r="A7" s="64">
        <v>2</v>
      </c>
      <c r="B7" s="9" t="s">
        <v>61</v>
      </c>
      <c r="C7" s="15">
        <f>SUMIFS(TourMode_Input!C:C,TourMode_Input!$A:$A,$A7,TourMode_Input!$B:$B,TourMode!$A$4)</f>
        <v>2296.2831700000002</v>
      </c>
      <c r="D7" s="15">
        <f>SUMIFS(TourMode_Input!D:D,TourMode_Input!$A:$A,$A7,TourMode_Input!$B:$B,TourMode!$A$4)</f>
        <v>68528.343999999997</v>
      </c>
      <c r="E7" s="15">
        <f>SUMIFS(TourMode_Input!E:E,TourMode_Input!$A:$A,$A7,TourMode_Input!$B:$B,TourMode!$A$4)</f>
        <v>282825.83538</v>
      </c>
      <c r="F7" s="18">
        <f>SUMIFS(TourMode_Input!F:F,TourMode_Input!$A:$A,$A7,TourMode_Input!$B:$B,TourMode!$A$4)</f>
        <v>353650.46255</v>
      </c>
      <c r="G7" s="34"/>
      <c r="H7" s="9" t="str">
        <f t="shared" ref="H7:H17" si="6">B7</f>
        <v>HOV2</v>
      </c>
      <c r="I7" s="15">
        <f t="shared" si="0"/>
        <v>2317.4423809445088</v>
      </c>
      <c r="J7" s="15">
        <f t="shared" si="0"/>
        <v>91995.159194770604</v>
      </c>
      <c r="K7" s="15">
        <f t="shared" si="0"/>
        <v>348364.38562570058</v>
      </c>
      <c r="L7" s="18">
        <f t="shared" ref="L7:L17" si="7">SUM(I7:K7)</f>
        <v>442676.9872014157</v>
      </c>
      <c r="M7" s="17"/>
      <c r="N7" s="9" t="str">
        <f t="shared" ref="N7:N17" si="8">H7</f>
        <v>HOV2</v>
      </c>
      <c r="O7" s="15">
        <f>SUMIFS(TourMode_Input!J:J,TourMode_Input!$H:$H,$A7,TourMode_Input!$I:$I,TourMode!$A$4)*Index!$D$3</f>
        <v>4330</v>
      </c>
      <c r="P7" s="15">
        <f>SUMIFS(TourMode_Input!K:K,TourMode_Input!$H:$H,$A7,TourMode_Input!$I:$I,TourMode!$A$4)*Index!$D$3</f>
        <v>93546</v>
      </c>
      <c r="Q7" s="15">
        <f>SUMIFS(TourMode_Input!L:L,TourMode_Input!$H:$H,$A7,TourMode_Input!$I:$I,TourMode!$A$4)*Index!$D$3</f>
        <v>349536</v>
      </c>
      <c r="R7" s="18">
        <f>SUMIFS(TourMode_Input!M:M,TourMode_Input!$H:$H,$A7,TourMode_Input!$I:$I,TourMode!$A$4)*Index!$D$3</f>
        <v>447412</v>
      </c>
      <c r="T7" s="9" t="str">
        <f t="shared" ref="T7:T17" si="9">N7</f>
        <v>HOV2</v>
      </c>
      <c r="U7" s="19">
        <f t="shared" si="1"/>
        <v>1.5294226531404324E-2</v>
      </c>
      <c r="V7" s="19">
        <f>J7/J$18</f>
        <v>0.18269972751437963</v>
      </c>
      <c r="W7" s="19">
        <f t="shared" ref="V7:X13" si="10">K7/K$18</f>
        <v>0.1460538314648637</v>
      </c>
      <c r="X7" s="20">
        <f t="shared" si="10"/>
        <v>0.14560622215310259</v>
      </c>
      <c r="Y7" s="17"/>
      <c r="Z7" s="9" t="str">
        <f t="shared" ref="Z7:Z17" si="11">T7</f>
        <v>HOV2</v>
      </c>
      <c r="AA7" s="19">
        <f t="shared" si="2"/>
        <v>2.8576331142261293E-2</v>
      </c>
      <c r="AB7" s="19">
        <f t="shared" si="2"/>
        <v>0.18577965253449633</v>
      </c>
      <c r="AC7" s="19">
        <f t="shared" si="2"/>
        <v>0.14654503772884037</v>
      </c>
      <c r="AD7" s="20">
        <f t="shared" si="2"/>
        <v>0.14716367226996344</v>
      </c>
      <c r="AF7" s="9" t="str">
        <f t="shared" ref="AF7:AF17" si="12">Z7</f>
        <v>HOV2</v>
      </c>
      <c r="AG7" s="15">
        <f>O7-I7</f>
        <v>2012.5576190554912</v>
      </c>
      <c r="AH7" s="15">
        <f t="shared" ref="AH7:AH18" si="13">P7-J7</f>
        <v>1550.8408052293962</v>
      </c>
      <c r="AI7" s="15">
        <f t="shared" ref="AI7:AI18" si="14">Q7-K7</f>
        <v>1171.6143742994172</v>
      </c>
      <c r="AJ7" s="16">
        <f t="shared" ref="AJ7:AJ18" si="15">R7-L7</f>
        <v>4735.0127985842992</v>
      </c>
      <c r="AK7" s="17"/>
      <c r="AL7" s="9" t="str">
        <f t="shared" ref="AL7:AL17" si="16">AF7</f>
        <v>HOV2</v>
      </c>
      <c r="AM7" s="19">
        <f>IF(I7=0, 0,AG7/I7)</f>
        <v>0.86843911874747137</v>
      </c>
      <c r="AN7" s="19">
        <f t="shared" ref="AN7:AN13" si="17">IF(J7=0, 0,AH7/J7)</f>
        <v>1.6857852291401357E-2</v>
      </c>
      <c r="AO7" s="19">
        <f t="shared" ref="AO7:AO13" si="18">IF(K7=0, 0,AI7/K7)</f>
        <v>3.3631864296204375E-3</v>
      </c>
      <c r="AP7" s="20">
        <f t="shared" ref="AP7:AP13" si="19">IF(L7=0, 0,AJ7/L7)</f>
        <v>1.0696315678207806E-2</v>
      </c>
      <c r="AR7" s="9" t="str">
        <f t="shared" ref="AR7:AR17" si="20">AL7</f>
        <v>HOV2</v>
      </c>
      <c r="AS7" s="55">
        <f>IF((AA7&gt;0)*AND(U7&gt;0),LN(U7/AA7)*$BE$1,IF((AA7=0)*AND(U7&gt;0),$BG$1,IF((AA7&gt;0)*AND(U7=0),-1*$BG$1,0)))</f>
        <v>-0.62510338645697094</v>
      </c>
      <c r="AT7" s="55">
        <f t="shared" si="3"/>
        <v>-1.6717335705921328E-2</v>
      </c>
      <c r="AU7" s="56">
        <f t="shared" si="3"/>
        <v>-3.3575435666006403E-3</v>
      </c>
      <c r="AV7" s="61">
        <f t="shared" si="3"/>
        <v>-1.0639514774934307E-2</v>
      </c>
      <c r="AX7" t="str">
        <v>Autos &lt;  Workers</v>
      </c>
      <c r="AY7">
        <v>-6.0389444360463371E-3</v>
      </c>
      <c r="AZ7">
        <v>-1.6717335705921328E-2</v>
      </c>
      <c r="BA7">
        <v>-4.8884209367715994E-2</v>
      </c>
      <c r="BB7">
        <v>4.0866603363300301E-2</v>
      </c>
      <c r="BC7">
        <v>2.6799999524227205E-2</v>
      </c>
      <c r="BD7">
        <v>-3.7572436018878275E-2</v>
      </c>
      <c r="BE7">
        <v>0.17866862256498317</v>
      </c>
      <c r="BF7" s="64">
        <v>0.13608984583852973</v>
      </c>
      <c r="BG7" s="64">
        <v>-7.5910729987517037E-2</v>
      </c>
      <c r="BH7" s="64">
        <v>0</v>
      </c>
      <c r="BI7">
        <v>-2.9662913057904267E-2</v>
      </c>
      <c r="BJ7">
        <v>-5.5027157903507215E-3</v>
      </c>
      <c r="BM7" s="109" t="s">
        <v>157</v>
      </c>
      <c r="BN7" s="113">
        <v>0</v>
      </c>
      <c r="BO7" s="113">
        <v>0</v>
      </c>
      <c r="BP7" s="114">
        <v>0.18799064593635756</v>
      </c>
      <c r="BQ7" s="114">
        <v>0.18799064593635756</v>
      </c>
      <c r="BR7" s="114">
        <v>0.18799064593635756</v>
      </c>
      <c r="BS7" s="114">
        <v>0.23180583148571102</v>
      </c>
      <c r="BT7" s="114">
        <v>0.23180583148571102</v>
      </c>
      <c r="BU7" s="114">
        <v>0.23180583148571102</v>
      </c>
      <c r="BV7" s="114">
        <v>-1.5263678954836735</v>
      </c>
      <c r="BW7" s="114">
        <v>-2.8384344103847767</v>
      </c>
      <c r="BX7" s="114">
        <v>3.3841068739491091</v>
      </c>
      <c r="BY7" s="114">
        <v>4.3381934827387072</v>
      </c>
      <c r="BZ7" s="114">
        <v>5.0794783615046537</v>
      </c>
      <c r="CA7" s="114">
        <v>2.8826615984235513</v>
      </c>
      <c r="CB7" s="115">
        <v>-0.60122332704459258</v>
      </c>
      <c r="CC7" s="115">
        <v>-0.22458988491609172</v>
      </c>
      <c r="CF7" s="109" t="s">
        <v>157</v>
      </c>
      <c r="CG7" s="112">
        <v>0</v>
      </c>
      <c r="CH7" s="112">
        <v>0</v>
      </c>
      <c r="CI7" s="110">
        <f>BP7+AZ7</f>
        <v>0.17127331023043624</v>
      </c>
      <c r="CJ7" s="110">
        <f>BQ7+AZ7</f>
        <v>0.17127331023043624</v>
      </c>
      <c r="CK7" s="110">
        <f>BR7+AZ7</f>
        <v>0.17127331023043624</v>
      </c>
      <c r="CL7" s="110">
        <f>BA7+BS7</f>
        <v>0.18292162211799501</v>
      </c>
      <c r="CM7" s="110">
        <f>BA7+BT7</f>
        <v>0.18292162211799501</v>
      </c>
      <c r="CN7" s="110">
        <f>BA7+BU7</f>
        <v>0.18292162211799501</v>
      </c>
      <c r="CO7" s="110">
        <f t="shared" si="4"/>
        <v>-1.4855012921203732</v>
      </c>
      <c r="CP7" s="110">
        <f t="shared" si="4"/>
        <v>-2.8116344108605493</v>
      </c>
      <c r="CQ7" s="110">
        <f t="shared" si="4"/>
        <v>3.3465344379302309</v>
      </c>
      <c r="CR7" s="110">
        <f t="shared" si="4"/>
        <v>4.5168621053036908</v>
      </c>
      <c r="CS7" s="110">
        <f t="shared" si="4"/>
        <v>5.2155682073431837</v>
      </c>
      <c r="CT7" s="110">
        <f t="shared" si="4"/>
        <v>2.8067508684360343</v>
      </c>
      <c r="CU7" s="111">
        <f t="shared" si="5"/>
        <v>-0.63088624010249683</v>
      </c>
      <c r="CV7" s="111">
        <f t="shared" si="5"/>
        <v>-0.23009260070644244</v>
      </c>
    </row>
    <row r="8" spans="1:100" x14ac:dyDescent="0.25">
      <c r="A8" s="64">
        <v>3</v>
      </c>
      <c r="B8" s="9" t="s">
        <v>62</v>
      </c>
      <c r="C8" s="15">
        <f>SUMIFS(TourMode_Input!C:C,TourMode_Input!$A:$A,$A8,TourMode_Input!$B:$B,TourMode!$A$4)</f>
        <v>0</v>
      </c>
      <c r="D8" s="15">
        <f>SUMIFS(TourMode_Input!D:D,TourMode_Input!$A:$A,$A8,TourMode_Input!$B:$B,TourMode!$A$4)</f>
        <v>22692.866569999998</v>
      </c>
      <c r="E8" s="15">
        <f>SUMIFS(TourMode_Input!E:E,TourMode_Input!$A:$A,$A8,TourMode_Input!$B:$B,TourMode!$A$4)</f>
        <v>156911.58317999999</v>
      </c>
      <c r="F8" s="18">
        <f>SUMIFS(TourMode_Input!F:F,TourMode_Input!$A:$A,$A8,TourMode_Input!$B:$B,TourMode!$A$4)</f>
        <v>179604.44974999997</v>
      </c>
      <c r="G8" s="34"/>
      <c r="H8" s="9" t="str">
        <f t="shared" si="6"/>
        <v>HOV3</v>
      </c>
      <c r="I8" s="15">
        <f t="shared" si="0"/>
        <v>0</v>
      </c>
      <c r="J8" s="15">
        <f t="shared" si="0"/>
        <v>30463.801557685932</v>
      </c>
      <c r="K8" s="15">
        <f t="shared" si="0"/>
        <v>193272.3267611434</v>
      </c>
      <c r="L8" s="18">
        <f t="shared" si="7"/>
        <v>223736.12831882935</v>
      </c>
      <c r="M8" s="17"/>
      <c r="N8" s="9" t="str">
        <f t="shared" si="8"/>
        <v>HOV3</v>
      </c>
      <c r="O8" s="15">
        <f>SUMIFS(TourMode_Input!J:J,TourMode_Input!$H:$H,$A8,TourMode_Input!$I:$I,TourMode!$A$4)*Index!$D$3</f>
        <v>0</v>
      </c>
      <c r="P8" s="15">
        <f>SUMIFS(TourMode_Input!K:K,TourMode_Input!$H:$H,$A8,TourMode_Input!$I:$I,TourMode!$A$4)*Index!$D$3</f>
        <v>31990</v>
      </c>
      <c r="Q8" s="15">
        <f>SUMIFS(TourMode_Input!L:L,TourMode_Input!$H:$H,$A8,TourMode_Input!$I:$I,TourMode!$A$4)*Index!$D$3</f>
        <v>194778</v>
      </c>
      <c r="R8" s="18">
        <f>SUMIFS(TourMode_Input!M:M,TourMode_Input!$H:$H,$A8,TourMode_Input!$I:$I,TourMode!$A$4)*Index!$D$3</f>
        <v>226768</v>
      </c>
      <c r="T8" s="9" t="str">
        <f t="shared" si="9"/>
        <v>HOV3</v>
      </c>
      <c r="U8" s="19">
        <f t="shared" si="1"/>
        <v>0</v>
      </c>
      <c r="V8" s="19">
        <f t="shared" si="10"/>
        <v>6.0500229494224664E-2</v>
      </c>
      <c r="W8" s="19">
        <f t="shared" si="10"/>
        <v>8.1030567429828476E-2</v>
      </c>
      <c r="X8" s="20">
        <f t="shared" si="10"/>
        <v>7.3591746003376493E-2</v>
      </c>
      <c r="Y8" s="17"/>
      <c r="Z8" s="9" t="str">
        <f t="shared" si="11"/>
        <v>HOV3</v>
      </c>
      <c r="AA8" s="19">
        <f t="shared" si="2"/>
        <v>0</v>
      </c>
      <c r="AB8" s="19">
        <f t="shared" si="2"/>
        <v>6.3531215493752138E-2</v>
      </c>
      <c r="AC8" s="19">
        <f t="shared" si="2"/>
        <v>8.1661829850853893E-2</v>
      </c>
      <c r="AD8" s="20">
        <f t="shared" si="2"/>
        <v>7.4588995452323739E-2</v>
      </c>
      <c r="AF8" s="9" t="str">
        <f t="shared" si="12"/>
        <v>HOV3</v>
      </c>
      <c r="AG8" s="15">
        <f t="shared" ref="AG8:AG18" si="21">O8-I8</f>
        <v>0</v>
      </c>
      <c r="AH8" s="15">
        <f t="shared" si="13"/>
        <v>1526.1984423140675</v>
      </c>
      <c r="AI8" s="15">
        <f t="shared" si="14"/>
        <v>1505.6732388566015</v>
      </c>
      <c r="AJ8" s="16">
        <f t="shared" si="15"/>
        <v>3031.8716811706545</v>
      </c>
      <c r="AK8" s="17"/>
      <c r="AL8" s="9" t="str">
        <f t="shared" si="16"/>
        <v>HOV3</v>
      </c>
      <c r="AM8" s="19">
        <f>IF(I8=0, 0,AG8/I8)</f>
        <v>0</v>
      </c>
      <c r="AN8" s="19">
        <f t="shared" si="17"/>
        <v>5.0098752101705835E-2</v>
      </c>
      <c r="AO8" s="19">
        <f t="shared" si="18"/>
        <v>7.7904233062677181E-3</v>
      </c>
      <c r="AP8" s="20">
        <f t="shared" si="19"/>
        <v>1.3551104615747014E-2</v>
      </c>
      <c r="AR8" s="9" t="str">
        <f t="shared" si="20"/>
        <v>HOV3</v>
      </c>
      <c r="AS8" s="55">
        <f t="shared" ref="AS8:AS17" si="22">IF((AA8&gt;0)*AND(U8&gt;0),LN(U8/AA8)*$BE$1,IF((AA8=0)*AND(U8&gt;0),$BG$1,IF((AA8&gt;0)*AND(U8=0),-1*$BG$1,0)))</f>
        <v>0</v>
      </c>
      <c r="AT8" s="55">
        <f t="shared" ref="AT8:AT17" si="23">IF((AB8&gt;0)*AND(V8&gt;0),LN(V8/AB8)*$BE$1,IF((AB8=0)*AND(V8&gt;0),$BG$1,IF((AB8&gt;0)*AND(V8=0),-1*$BG$1,0)))</f>
        <v>-4.8884209367715994E-2</v>
      </c>
      <c r="AU8" s="56">
        <f t="shared" ref="AU8:AU17" si="24">IF((AC8&gt;0)*AND(W8&gt;0),LN(W8/AC8)*$BE$1,IF((AC8=0)*AND(W8&gt;0),$BG$1,IF((AC8&gt;0)*AND(W8=0),-1*$BG$1,0)))</f>
        <v>-7.7602346455529301E-3</v>
      </c>
      <c r="AV8" s="61">
        <f t="shared" ref="AV8:AV17" si="25">IF((AD8&gt;0)*AND(X8&gt;0),LN(X8/AD8)*$BE$1,IF((AD8=0)*AND(X8&gt;0),$BG$1,IF((AD8&gt;0)*AND(X8=0),-1*$BG$1,0)))</f>
        <v>-1.3460109531864935E-2</v>
      </c>
      <c r="AX8" t="str">
        <v>Autos &gt;= Workers</v>
      </c>
      <c r="AY8">
        <v>-5.9498659764501425E-3</v>
      </c>
      <c r="AZ8">
        <v>-3.3575435666006403E-3</v>
      </c>
      <c r="BA8">
        <v>-7.7602346455529301E-3</v>
      </c>
      <c r="BB8">
        <v>2.1548357673480754E-2</v>
      </c>
      <c r="BC8">
        <v>5.2102621682529625E-2</v>
      </c>
      <c r="BD8">
        <v>-9.3708500822563268E-3</v>
      </c>
      <c r="BE8">
        <v>0.12285156177527454</v>
      </c>
      <c r="BF8" s="64">
        <v>0.10922071948674485</v>
      </c>
      <c r="BG8" s="64">
        <v>-0.13591831376527622</v>
      </c>
      <c r="BH8" s="64">
        <v>0</v>
      </c>
      <c r="BI8">
        <v>3.0185105386700519E-2</v>
      </c>
      <c r="BJ8">
        <v>-3.2813430017921079E-2</v>
      </c>
      <c r="BM8" s="109" t="s">
        <v>158</v>
      </c>
      <c r="BN8" s="113">
        <v>0</v>
      </c>
      <c r="BO8" s="113">
        <v>0</v>
      </c>
      <c r="BP8" s="114">
        <v>0.11466746553508771</v>
      </c>
      <c r="BQ8" s="114">
        <v>0.11466746553508771</v>
      </c>
      <c r="BR8" s="114">
        <v>0.11466746553508771</v>
      </c>
      <c r="BS8" s="114">
        <v>0.14639458120545942</v>
      </c>
      <c r="BT8" s="114">
        <v>0.14639458120545942</v>
      </c>
      <c r="BU8" s="114">
        <v>0.14639458120545942</v>
      </c>
      <c r="BV8" s="114">
        <v>-6.0241994815581368</v>
      </c>
      <c r="BW8" s="114">
        <v>-7.3919993327898634</v>
      </c>
      <c r="BX8" s="114">
        <v>-1.0669313898072526</v>
      </c>
      <c r="BY8" s="114">
        <v>2.4853428927307051</v>
      </c>
      <c r="BZ8" s="114">
        <v>2.2480319004713558</v>
      </c>
      <c r="CA8" s="114">
        <v>0.20363879043325822</v>
      </c>
      <c r="CB8" s="115">
        <v>-4.1748780012591284</v>
      </c>
      <c r="CC8" s="115">
        <v>-3.6329624973470667</v>
      </c>
      <c r="CF8" s="109" t="s">
        <v>158</v>
      </c>
      <c r="CG8" s="112">
        <v>0</v>
      </c>
      <c r="CH8" s="112">
        <v>0</v>
      </c>
      <c r="CI8" s="110">
        <f>BP8+AZ8</f>
        <v>0.11130992196848706</v>
      </c>
      <c r="CJ8" s="110">
        <f>BQ8+AZ8</f>
        <v>0.11130992196848706</v>
      </c>
      <c r="CK8" s="110">
        <f>BR8+AZ8</f>
        <v>0.11130992196848706</v>
      </c>
      <c r="CL8" s="110">
        <f>BA8+BS8</f>
        <v>0.1386343465599065</v>
      </c>
      <c r="CM8" s="110">
        <f>BA8+BT8</f>
        <v>0.1386343465599065</v>
      </c>
      <c r="CN8" s="110">
        <f>BA8+BU8</f>
        <v>0.1386343465599065</v>
      </c>
      <c r="CO8" s="110">
        <f t="shared" si="4"/>
        <v>-6.0026511238846556</v>
      </c>
      <c r="CP8" s="110">
        <f t="shared" si="4"/>
        <v>-7.3398967111073334</v>
      </c>
      <c r="CQ8" s="110">
        <f t="shared" si="4"/>
        <v>-1.0763022398895088</v>
      </c>
      <c r="CR8" s="110">
        <f t="shared" si="4"/>
        <v>2.6081944545059796</v>
      </c>
      <c r="CS8" s="110">
        <f t="shared" si="4"/>
        <v>2.3572526199581008</v>
      </c>
      <c r="CT8" s="110">
        <f t="shared" si="4"/>
        <v>6.7720476667982005E-2</v>
      </c>
      <c r="CU8" s="111">
        <f t="shared" si="5"/>
        <v>-4.1446928958724278</v>
      </c>
      <c r="CV8" s="111">
        <f t="shared" si="5"/>
        <v>-3.6657759273649879</v>
      </c>
    </row>
    <row r="9" spans="1:100" x14ac:dyDescent="0.25">
      <c r="A9" s="64">
        <v>4</v>
      </c>
      <c r="B9" s="9" t="s">
        <v>45</v>
      </c>
      <c r="C9" s="15">
        <f>SUMIFS(TourMode_Input!C:C,TourMode_Input!$A:$A,$A9,TourMode_Input!$B:$B,TourMode!$A$4)</f>
        <v>6650.1722600000003</v>
      </c>
      <c r="D9" s="15">
        <f>SUMIFS(TourMode_Input!D:D,TourMode_Input!$A:$A,$A9,TourMode_Input!$B:$B,TourMode!$A$4)</f>
        <v>28900.790389999998</v>
      </c>
      <c r="E9" s="15">
        <f>SUMIFS(TourMode_Input!E:E,TourMode_Input!$A:$A,$A9,TourMode_Input!$B:$B,TourMode!$A$4)</f>
        <v>27678.835050000002</v>
      </c>
      <c r="F9" s="18">
        <f>SUMIFS(TourMode_Input!F:F,TourMode_Input!$A:$A,$A9,TourMode_Input!$B:$B,TourMode!$A$4)</f>
        <v>63229.797700000003</v>
      </c>
      <c r="G9" s="34"/>
      <c r="H9" s="9" t="str">
        <f t="shared" si="6"/>
        <v>WALK</v>
      </c>
      <c r="I9" s="15">
        <f t="shared" si="0"/>
        <v>6711.450589913753</v>
      </c>
      <c r="J9" s="15">
        <f t="shared" si="0"/>
        <v>38797.564009174741</v>
      </c>
      <c r="K9" s="15">
        <f t="shared" si="0"/>
        <v>34092.784890295115</v>
      </c>
      <c r="L9" s="18">
        <f t="shared" si="7"/>
        <v>79601.799489383615</v>
      </c>
      <c r="M9" s="17"/>
      <c r="N9" s="9" t="str">
        <f t="shared" si="8"/>
        <v>WALK</v>
      </c>
      <c r="O9" s="15">
        <f>SUMIFS(TourMode_Input!J:J,TourMode_Input!$H:$H,$A9,TourMode_Input!$I:$I,TourMode!$A$4)*Index!$D$3</f>
        <v>8384</v>
      </c>
      <c r="P9" s="15">
        <f>SUMIFS(TourMode_Input!K:K,TourMode_Input!$H:$H,$A9,TourMode_Input!$I:$I,TourMode!$A$4)*Index!$D$3</f>
        <v>37244</v>
      </c>
      <c r="Q9" s="15">
        <f>SUMIFS(TourMode_Input!L:L,TourMode_Input!$H:$H,$A9,TourMode_Input!$I:$I,TourMode!$A$4)*Index!$D$3</f>
        <v>33366</v>
      </c>
      <c r="R9" s="18">
        <f>SUMIFS(TourMode_Input!M:M,TourMode_Input!$H:$H,$A9,TourMode_Input!$I:$I,TourMode!$A$4)*Index!$D$3</f>
        <v>78994</v>
      </c>
      <c r="T9" s="9" t="str">
        <f t="shared" si="9"/>
        <v>WALK</v>
      </c>
      <c r="U9" s="19">
        <f t="shared" si="1"/>
        <v>4.4292987182979283E-2</v>
      </c>
      <c r="V9" s="19">
        <f t="shared" si="10"/>
        <v>7.7050840878384569E-2</v>
      </c>
      <c r="W9" s="19">
        <f t="shared" si="10"/>
        <v>1.4293601940943243E-2</v>
      </c>
      <c r="X9" s="20">
        <f t="shared" si="10"/>
        <v>2.6182787078028735E-2</v>
      </c>
      <c r="Y9" s="17"/>
      <c r="Z9" s="9" t="str">
        <f t="shared" si="11"/>
        <v>WALK</v>
      </c>
      <c r="AA9" s="19">
        <f t="shared" si="2"/>
        <v>5.5331168659750268E-2</v>
      </c>
      <c r="AB9" s="19">
        <f t="shared" si="2"/>
        <v>7.3965507653932616E-2</v>
      </c>
      <c r="AC9" s="19">
        <f t="shared" si="2"/>
        <v>1.3988893072131305E-2</v>
      </c>
      <c r="AD9" s="20">
        <f t="shared" si="2"/>
        <v>2.5982868423943685E-2</v>
      </c>
      <c r="AF9" s="9" t="str">
        <f t="shared" si="12"/>
        <v>WALK</v>
      </c>
      <c r="AG9" s="15">
        <f t="shared" si="21"/>
        <v>1672.549410086247</v>
      </c>
      <c r="AH9" s="15">
        <f t="shared" si="13"/>
        <v>-1553.5640091747409</v>
      </c>
      <c r="AI9" s="15">
        <f t="shared" si="14"/>
        <v>-726.78489029511547</v>
      </c>
      <c r="AJ9" s="16">
        <f t="shared" si="15"/>
        <v>-607.79948938361485</v>
      </c>
      <c r="AK9" s="17"/>
      <c r="AL9" s="9" t="str">
        <f t="shared" si="16"/>
        <v>WALK</v>
      </c>
      <c r="AM9" s="19">
        <f t="shared" ref="AM9:AM13" si="26">IF(I9=0, 0,AG9/I9)</f>
        <v>0.24920833248773727</v>
      </c>
      <c r="AN9" s="19">
        <f t="shared" si="17"/>
        <v>-4.0042823534162053E-2</v>
      </c>
      <c r="AO9" s="19">
        <f t="shared" si="18"/>
        <v>-2.1317850467006079E-2</v>
      </c>
      <c r="AP9" s="20">
        <f t="shared" si="19"/>
        <v>-7.6354993641152081E-3</v>
      </c>
      <c r="AR9" s="9" t="str">
        <f t="shared" si="20"/>
        <v>WALK</v>
      </c>
      <c r="AS9" s="55">
        <f t="shared" si="22"/>
        <v>-0.22251001666369608</v>
      </c>
      <c r="AT9" s="55">
        <f t="shared" si="23"/>
        <v>4.0866603363300301E-2</v>
      </c>
      <c r="AU9" s="56">
        <f t="shared" si="24"/>
        <v>2.1548357673480754E-2</v>
      </c>
      <c r="AV9" s="61">
        <f t="shared" si="25"/>
        <v>7.6647990297249689E-3</v>
      </c>
      <c r="BB9"/>
    </row>
    <row r="10" spans="1:100" x14ac:dyDescent="0.25">
      <c r="A10" s="64">
        <v>5</v>
      </c>
      <c r="B10" s="9" t="s">
        <v>46</v>
      </c>
      <c r="C10" s="15">
        <f>SUMIFS(TourMode_Input!C:C,TourMode_Input!$A:$A,$A10,TourMode_Input!$B:$B,TourMode!$A$4)</f>
        <v>5662.47282</v>
      </c>
      <c r="D10" s="15">
        <f>SUMIFS(TourMode_Input!D:D,TourMode_Input!$A:$A,$A10,TourMode_Input!$B:$B,TourMode!$A$4)</f>
        <v>23070.684399999998</v>
      </c>
      <c r="E10" s="15">
        <f>SUMIFS(TourMode_Input!E:E,TourMode_Input!$A:$A,$A10,TourMode_Input!$B:$B,TourMode!$A$4)</f>
        <v>46384.067629999998</v>
      </c>
      <c r="F10" s="18">
        <f>SUMIFS(TourMode_Input!F:F,TourMode_Input!$A:$A,$A10,TourMode_Input!$B:$B,TourMode!$A$4)</f>
        <v>75117.224849999999</v>
      </c>
      <c r="G10" s="34"/>
      <c r="H10" s="9" t="str">
        <f t="shared" si="6"/>
        <v>BIKE</v>
      </c>
      <c r="I10" s="15">
        <f t="shared" si="0"/>
        <v>5714.6499462496013</v>
      </c>
      <c r="J10" s="15">
        <f t="shared" si="0"/>
        <v>30970.999154894369</v>
      </c>
      <c r="K10" s="15">
        <f t="shared" si="0"/>
        <v>57132.536004129652</v>
      </c>
      <c r="L10" s="18">
        <f t="shared" si="7"/>
        <v>93818.185105273617</v>
      </c>
      <c r="M10" s="17"/>
      <c r="N10" s="9" t="str">
        <f t="shared" si="8"/>
        <v>BIKE</v>
      </c>
      <c r="O10" s="15">
        <f>SUMIFS(TourMode_Input!J:J,TourMode_Input!$H:$H,$A10,TourMode_Input!$I:$I,TourMode!$A$4)*Index!$D$3</f>
        <v>7844</v>
      </c>
      <c r="P10" s="15">
        <f>SUMIFS(TourMode_Input!K:K,TourMode_Input!$H:$H,$A10,TourMode_Input!$I:$I,TourMode!$A$4)*Index!$D$3</f>
        <v>30152</v>
      </c>
      <c r="Q10" s="15">
        <f>SUMIFS(TourMode_Input!L:L,TourMode_Input!$H:$H,$A10,TourMode_Input!$I:$I,TourMode!$A$4)*Index!$D$3</f>
        <v>54232</v>
      </c>
      <c r="R10" s="18">
        <f>SUMIFS(TourMode_Input!M:M,TourMode_Input!$H:$H,$A10,TourMode_Input!$I:$I,TourMode!$A$4)*Index!$D$3</f>
        <v>92228</v>
      </c>
      <c r="T10" s="9" t="str">
        <f t="shared" si="9"/>
        <v>BIKE</v>
      </c>
      <c r="U10" s="19">
        <f t="shared" si="1"/>
        <v>3.7714487119199606E-2</v>
      </c>
      <c r="V10" s="19">
        <f t="shared" si="10"/>
        <v>6.1507509264345402E-2</v>
      </c>
      <c r="W10" s="19">
        <f t="shared" si="10"/>
        <v>2.3953154022102192E-2</v>
      </c>
      <c r="X10" s="20">
        <f t="shared" si="10"/>
        <v>3.0858869779521451E-2</v>
      </c>
      <c r="Y10" s="17"/>
      <c r="Z10" s="9" t="str">
        <f t="shared" si="11"/>
        <v>BIKE</v>
      </c>
      <c r="AA10" s="19">
        <f t="shared" si="2"/>
        <v>5.1767376785195746E-2</v>
      </c>
      <c r="AB10" s="19">
        <f t="shared" si="2"/>
        <v>5.98810006116791E-2</v>
      </c>
      <c r="AC10" s="19">
        <f t="shared" si="2"/>
        <v>2.2737087127250043E-2</v>
      </c>
      <c r="AD10" s="20">
        <f t="shared" si="2"/>
        <v>3.0335822834689698E-2</v>
      </c>
      <c r="AF10" s="9" t="str">
        <f t="shared" si="12"/>
        <v>BIKE</v>
      </c>
      <c r="AG10" s="15">
        <f t="shared" si="21"/>
        <v>2129.3500537503987</v>
      </c>
      <c r="AH10" s="15">
        <f t="shared" si="13"/>
        <v>-818.99915489436898</v>
      </c>
      <c r="AI10" s="15">
        <f t="shared" si="14"/>
        <v>-2900.5360041296517</v>
      </c>
      <c r="AJ10" s="16">
        <f t="shared" si="15"/>
        <v>-1590.1851052736165</v>
      </c>
      <c r="AK10" s="17"/>
      <c r="AL10" s="9" t="str">
        <f t="shared" si="16"/>
        <v>BIKE</v>
      </c>
      <c r="AM10" s="19">
        <f t="shared" si="26"/>
        <v>0.3726125088637921</v>
      </c>
      <c r="AN10" s="19">
        <f t="shared" si="17"/>
        <v>-2.6444066295644258E-2</v>
      </c>
      <c r="AO10" s="19">
        <f t="shared" si="18"/>
        <v>-5.0768549884079979E-2</v>
      </c>
      <c r="AP10" s="20">
        <f t="shared" si="19"/>
        <v>-1.6949646846070043E-2</v>
      </c>
      <c r="AR10" s="9" t="str">
        <f t="shared" si="20"/>
        <v>BIKE</v>
      </c>
      <c r="AS10" s="55">
        <f t="shared" si="22"/>
        <v>-0.316715864713142</v>
      </c>
      <c r="AT10" s="55">
        <f t="shared" si="23"/>
        <v>2.6799999524227205E-2</v>
      </c>
      <c r="AU10" s="56">
        <f t="shared" si="24"/>
        <v>5.2102621682529625E-2</v>
      </c>
      <c r="AV10" s="61">
        <f t="shared" si="25"/>
        <v>1.7094936185601244E-2</v>
      </c>
      <c r="BB10"/>
    </row>
    <row r="11" spans="1:100" x14ac:dyDescent="0.25">
      <c r="A11" s="64">
        <v>6</v>
      </c>
      <c r="B11" s="9" t="s">
        <v>56</v>
      </c>
      <c r="C11" s="15">
        <f>SUMIFS(TourMode_Input!C:C,TourMode_Input!$A:$A,$A11,TourMode_Input!$B:$B,TourMode!$A$4)</f>
        <v>118109.86342222684</v>
      </c>
      <c r="D11" s="15">
        <f>SUMIFS(TourMode_Input!D:D,TourMode_Input!$A:$A,$A11,TourMode_Input!$B:$B,TourMode!$A$4)</f>
        <v>113040.01395390631</v>
      </c>
      <c r="E11" s="15">
        <f>SUMIFS(TourMode_Input!E:E,TourMode_Input!$A:$A,$A11,TourMode_Input!$B:$B,TourMode!$A$4)</f>
        <v>70621.109739994325</v>
      </c>
      <c r="F11" s="18">
        <f>SUMIFS(TourMode_Input!F:F,TourMode_Input!$A:$A,$A11,TourMode_Input!$B:$B,TourMode!$A$4)</f>
        <v>301770.98711612751</v>
      </c>
      <c r="G11" s="34"/>
      <c r="H11" s="9" t="str">
        <f t="shared" si="6"/>
        <v>WLK TRN</v>
      </c>
      <c r="I11" s="67">
        <f t="shared" ref="I11:K14" si="27">C11</f>
        <v>118109.86342222684</v>
      </c>
      <c r="J11" s="67">
        <f t="shared" si="27"/>
        <v>113040.01395390631</v>
      </c>
      <c r="K11" s="67">
        <f t="shared" si="27"/>
        <v>70621.109739994325</v>
      </c>
      <c r="L11" s="69">
        <f t="shared" si="7"/>
        <v>301770.98711612751</v>
      </c>
      <c r="M11" s="17">
        <f>I11/I18</f>
        <v>0.77947957697940162</v>
      </c>
      <c r="N11" s="9" t="str">
        <f t="shared" si="8"/>
        <v>WLK TRN</v>
      </c>
      <c r="O11" s="67">
        <f>SUMIFS(TourMode_Input!J:J,TourMode_Input!$H:$H,$A11,TourMode_Input!$I:$I,TourMode!$A$4)*Index!$D$3</f>
        <v>109092</v>
      </c>
      <c r="P11" s="67">
        <f>SUMIFS(TourMode_Input!K:K,TourMode_Input!$H:$H,$A11,TourMode_Input!$I:$I,TourMode!$A$4)*Index!$D$3</f>
        <v>117368</v>
      </c>
      <c r="Q11" s="67">
        <f>SUMIFS(TourMode_Input!L:L,TourMode_Input!$H:$H,$A11,TourMode_Input!$I:$I,TourMode!$A$4)*Index!$D$3</f>
        <v>71286</v>
      </c>
      <c r="R11" s="69">
        <f>SUMIFS(TourMode_Input!M:M,TourMode_Input!$H:$H,$A11,TourMode_Input!$I:$I,TourMode!$A$4)*Index!$D$3</f>
        <v>297746</v>
      </c>
      <c r="T11" s="9" t="str">
        <f t="shared" si="9"/>
        <v>WLK TRN</v>
      </c>
      <c r="U11" s="19">
        <f t="shared" si="1"/>
        <v>0.77947957697940162</v>
      </c>
      <c r="V11" s="19">
        <f t="shared" si="10"/>
        <v>0.22449420087284683</v>
      </c>
      <c r="W11" s="19">
        <f t="shared" si="10"/>
        <v>2.9608318431577994E-2</v>
      </c>
      <c r="X11" s="20">
        <f t="shared" si="10"/>
        <v>9.9259131736612216E-2</v>
      </c>
      <c r="Y11" s="17"/>
      <c r="Z11" s="9" t="str">
        <f t="shared" si="11"/>
        <v>WLK TRN</v>
      </c>
      <c r="AA11" s="19">
        <f t="shared" si="2"/>
        <v>0.71996515403500438</v>
      </c>
      <c r="AB11" s="19">
        <f t="shared" si="2"/>
        <v>0.23308945608223508</v>
      </c>
      <c r="AC11" s="19">
        <f t="shared" si="2"/>
        <v>2.9887077610140627E-2</v>
      </c>
      <c r="AD11" s="20">
        <f t="shared" si="2"/>
        <v>9.7935224722833836E-2</v>
      </c>
      <c r="AF11" s="9" t="str">
        <f t="shared" si="12"/>
        <v>WLK TRN</v>
      </c>
      <c r="AG11" s="15">
        <f t="shared" si="21"/>
        <v>-9017.8634222268447</v>
      </c>
      <c r="AH11" s="15">
        <f t="shared" si="13"/>
        <v>4327.9860460936907</v>
      </c>
      <c r="AI11" s="15">
        <f t="shared" si="14"/>
        <v>664.89026000567537</v>
      </c>
      <c r="AJ11" s="16">
        <f t="shared" si="15"/>
        <v>-4024.9871161275078</v>
      </c>
      <c r="AK11" s="17"/>
      <c r="AL11" s="9" t="str">
        <f t="shared" si="16"/>
        <v>WLK TRN</v>
      </c>
      <c r="AM11" s="19">
        <f t="shared" si="26"/>
        <v>-7.6351484634176556E-2</v>
      </c>
      <c r="AN11" s="19">
        <f t="shared" si="17"/>
        <v>3.8287203749448308E-2</v>
      </c>
      <c r="AO11" s="19">
        <f t="shared" si="18"/>
        <v>9.4148939666000887E-3</v>
      </c>
      <c r="AP11" s="20">
        <f t="shared" si="19"/>
        <v>-1.3337886304420021E-2</v>
      </c>
      <c r="AR11" s="9" t="str">
        <f t="shared" si="20"/>
        <v>WLK TRN</v>
      </c>
      <c r="AS11" s="55">
        <f t="shared" si="22"/>
        <v>7.9423674334573702E-2</v>
      </c>
      <c r="AT11" s="55">
        <f t="shared" si="23"/>
        <v>-3.7572436018878275E-2</v>
      </c>
      <c r="AU11" s="56">
        <f t="shared" si="24"/>
        <v>-9.3708500822563268E-3</v>
      </c>
      <c r="AV11" s="61">
        <f t="shared" si="25"/>
        <v>1.3427634840510416E-2</v>
      </c>
      <c r="BB11"/>
    </row>
    <row r="12" spans="1:100" x14ac:dyDescent="0.25">
      <c r="A12" s="64">
        <v>7</v>
      </c>
      <c r="B12" s="9" t="s">
        <v>58</v>
      </c>
      <c r="C12" s="15">
        <f>SUMIFS(TourMode_Input!C:C,TourMode_Input!$A:$A,$A12,TourMode_Input!$B:$B,TourMode!$A$4)</f>
        <v>0</v>
      </c>
      <c r="D12" s="15">
        <f>SUMIFS(TourMode_Input!D:D,TourMode_Input!$A:$A,$A12,TourMode_Input!$B:$B,TourMode!$A$4)</f>
        <v>12843.39811627561</v>
      </c>
      <c r="E12" s="15">
        <f>SUMIFS(TourMode_Input!E:E,TourMode_Input!$A:$A,$A12,TourMode_Input!$B:$B,TourMode!$A$4)</f>
        <v>53164.031543912773</v>
      </c>
      <c r="F12" s="18">
        <f>SUMIFS(TourMode_Input!F:F,TourMode_Input!$A:$A,$A12,TourMode_Input!$B:$B,TourMode!$A$4)</f>
        <v>66007.429660188383</v>
      </c>
      <c r="G12" s="34"/>
      <c r="H12" s="9" t="str">
        <f t="shared" si="6"/>
        <v>PNR TRN</v>
      </c>
      <c r="I12" s="67">
        <f t="shared" si="27"/>
        <v>0</v>
      </c>
      <c r="J12" s="67">
        <f t="shared" si="27"/>
        <v>12843.39811627561</v>
      </c>
      <c r="K12" s="67">
        <f t="shared" si="27"/>
        <v>53164.031543912773</v>
      </c>
      <c r="L12" s="69">
        <f t="shared" si="7"/>
        <v>66007.429660188383</v>
      </c>
      <c r="M12" s="17"/>
      <c r="N12" s="9" t="str">
        <f t="shared" si="8"/>
        <v>PNR TRN</v>
      </c>
      <c r="O12" s="67">
        <f>SUMIFS(TourMode_Input!J:J,TourMode_Input!$H:$H,$A12,TourMode_Input!$I:$I,TourMode!$A$4)*Index!$D$3</f>
        <v>0</v>
      </c>
      <c r="P12" s="67">
        <f>SUMIFS(TourMode_Input!K:K,TourMode_Input!$H:$H,$A12,TourMode_Input!$I:$I,TourMode!$A$4)*Index!$D$3</f>
        <v>10742</v>
      </c>
      <c r="Q12" s="67">
        <f>SUMIFS(TourMode_Input!L:L,TourMode_Input!$H:$H,$A12,TourMode_Input!$I:$I,TourMode!$A$4)*Index!$D$3</f>
        <v>47018</v>
      </c>
      <c r="R12" s="69">
        <f>SUMIFS(TourMode_Input!M:M,TourMode_Input!$H:$H,$A12,TourMode_Input!$I:$I,TourMode!$A$4)*Index!$D$3</f>
        <v>57760</v>
      </c>
      <c r="T12" s="9" t="str">
        <f t="shared" si="9"/>
        <v>PNR TRN</v>
      </c>
      <c r="U12" s="19">
        <f t="shared" si="1"/>
        <v>0</v>
      </c>
      <c r="V12" s="19">
        <f t="shared" si="10"/>
        <v>2.5506617486625697E-2</v>
      </c>
      <c r="W12" s="19">
        <f t="shared" si="10"/>
        <v>2.2289335028208707E-2</v>
      </c>
      <c r="X12" s="20">
        <f t="shared" si="10"/>
        <v>2.1711299084277193E-2</v>
      </c>
      <c r="Y12" s="17"/>
      <c r="Z12" s="9" t="str">
        <f t="shared" si="11"/>
        <v>PNR TRN</v>
      </c>
      <c r="AA12" s="19">
        <f t="shared" si="2"/>
        <v>0</v>
      </c>
      <c r="AB12" s="19">
        <f t="shared" si="2"/>
        <v>2.1333301557795732E-2</v>
      </c>
      <c r="AC12" s="19">
        <f t="shared" si="2"/>
        <v>1.9712574910551749E-2</v>
      </c>
      <c r="AD12" s="20">
        <f t="shared" si="2"/>
        <v>1.8998537612565349E-2</v>
      </c>
      <c r="AF12" s="9" t="str">
        <f t="shared" si="12"/>
        <v>PNR TRN</v>
      </c>
      <c r="AG12" s="15">
        <f t="shared" si="21"/>
        <v>0</v>
      </c>
      <c r="AH12" s="15">
        <f t="shared" si="13"/>
        <v>-2101.3981162756099</v>
      </c>
      <c r="AI12" s="15">
        <f t="shared" si="14"/>
        <v>-6146.0315439127735</v>
      </c>
      <c r="AJ12" s="16">
        <f t="shared" si="15"/>
        <v>-8247.4296601883834</v>
      </c>
      <c r="AK12" s="17"/>
      <c r="AL12" s="9" t="str">
        <f t="shared" si="16"/>
        <v>PNR TRN</v>
      </c>
      <c r="AM12" s="19">
        <f t="shared" si="26"/>
        <v>0</v>
      </c>
      <c r="AN12" s="19">
        <f t="shared" si="17"/>
        <v>-0.16361698806273425</v>
      </c>
      <c r="AO12" s="19">
        <f t="shared" si="18"/>
        <v>-0.11560506916854554</v>
      </c>
      <c r="AP12" s="20">
        <f t="shared" si="19"/>
        <v>-0.12494699009864225</v>
      </c>
      <c r="AR12" s="9" t="str">
        <f t="shared" si="20"/>
        <v>PNR TRN</v>
      </c>
      <c r="AS12" s="55">
        <f t="shared" si="22"/>
        <v>0</v>
      </c>
      <c r="AT12" s="55">
        <f t="shared" si="23"/>
        <v>0.17866862256498317</v>
      </c>
      <c r="AU12" s="56">
        <f t="shared" si="24"/>
        <v>0.12285156177527454</v>
      </c>
      <c r="AV12" s="61">
        <f t="shared" si="25"/>
        <v>0.13347081171517416</v>
      </c>
      <c r="BB12"/>
    </row>
    <row r="13" spans="1:100" x14ac:dyDescent="0.25">
      <c r="A13" s="64">
        <v>8</v>
      </c>
      <c r="B13" s="9" t="s">
        <v>57</v>
      </c>
      <c r="C13" s="15">
        <f>SUMIFS(TourMode_Input!C:C,TourMode_Input!$A:$A,$A13,TourMode_Input!$B:$B,TourMode!$A$4)</f>
        <v>9583.933772462693</v>
      </c>
      <c r="D13" s="15">
        <f>SUMIFS(TourMode_Input!D:D,TourMode_Input!$A:$A,$A13,TourMode_Input!$B:$B,TourMode!$A$4)</f>
        <v>31616.786680961715</v>
      </c>
      <c r="E13" s="15">
        <f>SUMIFS(TourMode_Input!E:E,TourMode_Input!$A:$A,$A13,TourMode_Input!$B:$B,TourMode!$A$4)</f>
        <v>32732.778297881541</v>
      </c>
      <c r="F13" s="18">
        <f>SUMIFS(TourMode_Input!F:F,TourMode_Input!$A:$A,$A13,TourMode_Input!$B:$B,TourMode!$A$4)</f>
        <v>73933.498751305946</v>
      </c>
      <c r="G13" s="34"/>
      <c r="H13" s="9" t="str">
        <f t="shared" si="6"/>
        <v>KNR TRN</v>
      </c>
      <c r="I13" s="67">
        <f t="shared" si="27"/>
        <v>9583.933772462693</v>
      </c>
      <c r="J13" s="67">
        <f t="shared" si="27"/>
        <v>31616.786680961715</v>
      </c>
      <c r="K13" s="67">
        <f t="shared" si="27"/>
        <v>32732.778297881541</v>
      </c>
      <c r="L13" s="69">
        <f t="shared" si="7"/>
        <v>73933.498751305946</v>
      </c>
      <c r="M13" s="17"/>
      <c r="N13" s="9" t="str">
        <f t="shared" si="8"/>
        <v>KNR TRN</v>
      </c>
      <c r="O13" s="67">
        <f>SUMIFS(TourMode_Input!J:J,TourMode_Input!$H:$H,$A13,TourMode_Input!$I:$I,TourMode!$A$4)*Index!$D$3</f>
        <v>11654</v>
      </c>
      <c r="P13" s="67">
        <f>SUMIFS(TourMode_Input!K:K,TourMode_Input!$H:$H,$A13,TourMode_Input!$I:$I,TourMode!$A$4)*Index!$D$3</f>
        <v>27594</v>
      </c>
      <c r="Q13" s="67">
        <f>SUMIFS(TourMode_Input!L:L,TourMode_Input!$H:$H,$A13,TourMode_Input!$I:$I,TourMode!$A$4)*Index!$D$3</f>
        <v>29346</v>
      </c>
      <c r="R13" s="69">
        <f>SUMIFS(TourMode_Input!M:M,TourMode_Input!$H:$H,$A13,TourMode_Input!$I:$I,TourMode!$A$4)*Index!$D$3</f>
        <v>68594</v>
      </c>
      <c r="T13" s="9" t="str">
        <f t="shared" si="9"/>
        <v>KNR TRN</v>
      </c>
      <c r="U13" s="19">
        <f t="shared" si="1"/>
        <v>6.3250269082539348E-2</v>
      </c>
      <c r="V13" s="19">
        <f t="shared" si="10"/>
        <v>6.2790024627951579E-2</v>
      </c>
      <c r="W13" s="19">
        <f t="shared" si="10"/>
        <v>1.3723411123983849E-2</v>
      </c>
      <c r="X13" s="20">
        <f t="shared" si="10"/>
        <v>2.4318357978795693E-2</v>
      </c>
      <c r="Y13" s="17"/>
      <c r="Z13" s="9" t="str">
        <f t="shared" si="11"/>
        <v>KNR TRN</v>
      </c>
      <c r="AA13" s="19">
        <f t="shared" si="2"/>
        <v>7.6911908344552679E-2</v>
      </c>
      <c r="AB13" s="19">
        <f t="shared" si="2"/>
        <v>5.4800886537499108E-2</v>
      </c>
      <c r="AC13" s="19">
        <f t="shared" si="2"/>
        <v>1.2303484268260063E-2</v>
      </c>
      <c r="AD13" s="20">
        <f t="shared" si="2"/>
        <v>2.2562079103121666E-2</v>
      </c>
      <c r="AF13" s="9" t="str">
        <f t="shared" si="12"/>
        <v>KNR TRN</v>
      </c>
      <c r="AG13" s="15">
        <f t="shared" si="21"/>
        <v>2070.066227537307</v>
      </c>
      <c r="AH13" s="15">
        <f t="shared" si="13"/>
        <v>-4022.7866809617153</v>
      </c>
      <c r="AI13" s="15">
        <f t="shared" si="14"/>
        <v>-3386.7782978815412</v>
      </c>
      <c r="AJ13" s="16">
        <f t="shared" si="15"/>
        <v>-5339.4987513059459</v>
      </c>
      <c r="AK13" s="17"/>
      <c r="AL13" s="9" t="str">
        <f t="shared" si="16"/>
        <v>KNR TRN</v>
      </c>
      <c r="AM13" s="19">
        <f t="shared" si="26"/>
        <v>0.21599337773860489</v>
      </c>
      <c r="AN13" s="19">
        <f t="shared" si="17"/>
        <v>-0.12723578526669399</v>
      </c>
      <c r="AO13" s="19">
        <f t="shared" si="18"/>
        <v>-0.1034674865378211</v>
      </c>
      <c r="AP13" s="20">
        <f t="shared" si="19"/>
        <v>-7.222029041621178E-2</v>
      </c>
      <c r="AR13" s="9" t="str">
        <f t="shared" si="20"/>
        <v>KNR TRN</v>
      </c>
      <c r="AS13" s="55">
        <f t="shared" si="22"/>
        <v>-0.1955613375904989</v>
      </c>
      <c r="AT13" s="55">
        <f t="shared" si="23"/>
        <v>0.13608984583852973</v>
      </c>
      <c r="AU13" s="56">
        <f t="shared" si="24"/>
        <v>0.10922071948674485</v>
      </c>
      <c r="AV13" s="61">
        <f t="shared" si="25"/>
        <v>7.4960956289503972E-2</v>
      </c>
      <c r="BB13"/>
    </row>
    <row r="14" spans="1:100" s="64" customFormat="1" x14ac:dyDescent="0.25">
      <c r="A14" s="64">
        <v>9</v>
      </c>
      <c r="B14" s="9" t="s">
        <v>127</v>
      </c>
      <c r="C14" s="15">
        <f>SUMIFS(TourMode_Input!C:C,TourMode_Input!$A:$A,$A14,TourMode_Input!$B:$B,TourMode!$A$4)</f>
        <v>897.72921898175878</v>
      </c>
      <c r="D14" s="15">
        <f>SUMIFS(TourMode_Input!D:D,TourMode_Input!$A:$A,$A14,TourMode_Input!$B:$B,TourMode!$A$4)</f>
        <v>1679.5408922299705</v>
      </c>
      <c r="E14" s="15">
        <f>SUMIFS(TourMode_Input!E:E,TourMode_Input!$A:$A,$A14,TourMode_Input!$B:$B,TourMode!$A$4)</f>
        <v>1614.8907790637159</v>
      </c>
      <c r="F14" s="18">
        <f>SUMIFS(TourMode_Input!F:F,TourMode_Input!$A:$A,$A14,TourMode_Input!$B:$B,TourMode!$A$4)</f>
        <v>4192.1608902754451</v>
      </c>
      <c r="G14" s="34"/>
      <c r="H14" s="9" t="str">
        <f t="shared" si="6"/>
        <v>TNC TRN</v>
      </c>
      <c r="I14" s="67">
        <f t="shared" si="27"/>
        <v>897.72921898175878</v>
      </c>
      <c r="J14" s="67">
        <f t="shared" si="27"/>
        <v>1679.5408922299705</v>
      </c>
      <c r="K14" s="67">
        <f t="shared" si="27"/>
        <v>1614.8907790637159</v>
      </c>
      <c r="L14" s="69">
        <f>SUM(I14:K14)</f>
        <v>4192.1608902754451</v>
      </c>
      <c r="M14" s="17"/>
      <c r="N14" s="9" t="str">
        <f t="shared" si="8"/>
        <v>TNC TRN</v>
      </c>
      <c r="O14" s="67">
        <f>SUMIFS(TourMode_Input!J:J,TourMode_Input!$H:$H,$A14,TourMode_Input!$I:$I,TourMode!$A$4)*Index!$D$3</f>
        <v>1192</v>
      </c>
      <c r="P14" s="67">
        <f>SUMIFS(TourMode_Input!K:K,TourMode_Input!$H:$H,$A14,TourMode_Input!$I:$I,TourMode!$A$4)*Index!$D$3</f>
        <v>1812</v>
      </c>
      <c r="Q14" s="67">
        <f>SUMIFS(TourMode_Input!L:L,TourMode_Input!$H:$H,$A14,TourMode_Input!$I:$I,TourMode!$A$4)*Index!$D$3</f>
        <v>1850</v>
      </c>
      <c r="R14" s="69">
        <f>SUMIFS(TourMode_Input!M:M,TourMode_Input!$H:$H,$A14,TourMode_Input!$I:$I,TourMode!$A$4)*Index!$D$3</f>
        <v>4854</v>
      </c>
      <c r="T14" s="9" t="str">
        <f t="shared" si="9"/>
        <v>TNC TRN</v>
      </c>
      <c r="U14" s="19">
        <f t="shared" ref="U14:X18" si="28">I14/I$18</f>
        <v>5.9246668447358753E-3</v>
      </c>
      <c r="V14" s="19">
        <f t="shared" si="28"/>
        <v>3.3355196734864328E-3</v>
      </c>
      <c r="W14" s="19">
        <f t="shared" si="28"/>
        <v>6.7705252147375007E-4</v>
      </c>
      <c r="X14" s="20">
        <f t="shared" si="28"/>
        <v>1.3788941542905728E-3</v>
      </c>
      <c r="Y14" s="17"/>
      <c r="Z14" s="9" t="str">
        <f t="shared" si="11"/>
        <v>TNC TRN</v>
      </c>
      <c r="AA14" s="19">
        <f t="shared" ref="AA14:AD18" si="29">O14/O$18</f>
        <v>7.8667405823499899E-3</v>
      </c>
      <c r="AB14" s="19">
        <f t="shared" si="29"/>
        <v>3.5985796334691736E-3</v>
      </c>
      <c r="AC14" s="19">
        <f t="shared" si="29"/>
        <v>7.756234545178599E-4</v>
      </c>
      <c r="AD14" s="20">
        <f t="shared" si="29"/>
        <v>1.5965876310836599E-3</v>
      </c>
      <c r="AF14" s="9" t="str">
        <f t="shared" si="12"/>
        <v>TNC TRN</v>
      </c>
      <c r="AG14" s="15">
        <f t="shared" ref="AG14:AJ16" si="30">O14-I14</f>
        <v>294.27078101824122</v>
      </c>
      <c r="AH14" s="15">
        <f t="shared" si="30"/>
        <v>132.4591077700295</v>
      </c>
      <c r="AI14" s="15">
        <f t="shared" si="30"/>
        <v>235.10922093628415</v>
      </c>
      <c r="AJ14" s="16">
        <f t="shared" si="30"/>
        <v>661.83910972455487</v>
      </c>
      <c r="AK14" s="17"/>
      <c r="AL14" s="9" t="str">
        <f t="shared" si="16"/>
        <v>TNC TRN</v>
      </c>
      <c r="AM14" s="19">
        <f t="shared" ref="AM14:AP18" si="31">IF(I14=0, 0,AG14/I14)</f>
        <v>0.32779458972273978</v>
      </c>
      <c r="AN14" s="19">
        <f t="shared" si="31"/>
        <v>7.8866259453891641E-2</v>
      </c>
      <c r="AO14" s="19">
        <f t="shared" si="31"/>
        <v>0.14558831097704092</v>
      </c>
      <c r="AP14" s="20">
        <f t="shared" si="31"/>
        <v>0.15787540770675643</v>
      </c>
      <c r="AR14" s="9" t="str">
        <f t="shared" si="20"/>
        <v>TNC TRN</v>
      </c>
      <c r="AS14" s="55">
        <f t="shared" si="22"/>
        <v>-0.28351936267701233</v>
      </c>
      <c r="AT14" s="55">
        <f t="shared" si="23"/>
        <v>-7.5910729987517037E-2</v>
      </c>
      <c r="AU14" s="56">
        <f t="shared" si="24"/>
        <v>-0.13591831376527622</v>
      </c>
      <c r="AV14" s="61">
        <f t="shared" si="25"/>
        <v>-0.146586780708375</v>
      </c>
      <c r="AX14"/>
      <c r="AY14"/>
      <c r="AZ14"/>
      <c r="BA14"/>
      <c r="BB14"/>
      <c r="BC14"/>
      <c r="BD14"/>
      <c r="BE14"/>
      <c r="BF14"/>
      <c r="BG14"/>
      <c r="BH14"/>
      <c r="BI14"/>
      <c r="BJ14"/>
      <c r="BL14"/>
    </row>
    <row r="15" spans="1:100" s="64" customFormat="1" x14ac:dyDescent="0.25">
      <c r="A15" s="64">
        <v>10</v>
      </c>
      <c r="B15" s="9" t="s">
        <v>47</v>
      </c>
      <c r="C15" s="15">
        <f>SUMIFS(TourMode_Input!C:C,TourMode_Input!$A:$A,$A15,TourMode_Input!$B:$B,TourMode!$A$4)</f>
        <v>0</v>
      </c>
      <c r="D15" s="15">
        <f>SUMIFS(TourMode_Input!D:D,TourMode_Input!$A:$A,$A15,TourMode_Input!$B:$B,TourMode!$A$4)</f>
        <v>0</v>
      </c>
      <c r="E15" s="15">
        <f>SUMIFS(TourMode_Input!E:E,TourMode_Input!$A:$A,$A15,TourMode_Input!$B:$B,TourMode!$A$4)</f>
        <v>0</v>
      </c>
      <c r="F15" s="18">
        <f>SUMIFS(TourMode_Input!F:F,TourMode_Input!$A:$A,$A15,TourMode_Input!$B:$B,TourMode!$A$4)</f>
        <v>0</v>
      </c>
      <c r="G15" s="34"/>
      <c r="H15" s="9" t="str">
        <f t="shared" si="6"/>
        <v>SCHBUS</v>
      </c>
      <c r="I15" s="15">
        <f>C15*(O$18-SUM(C$11:C$14))/(C$18-SUM(C$11:C$14))</f>
        <v>0</v>
      </c>
      <c r="J15" s="15">
        <f t="shared" ref="J15:K17" si="32">D15*(P$18-SUM(D$11:D$14))/(D$18-SUM(D$11:D$14))</f>
        <v>0</v>
      </c>
      <c r="K15" s="15">
        <f t="shared" si="32"/>
        <v>0</v>
      </c>
      <c r="L15" s="18">
        <f>SUM(I15:K15)</f>
        <v>0</v>
      </c>
      <c r="M15" s="17"/>
      <c r="N15" s="9" t="str">
        <f t="shared" si="8"/>
        <v>SCHBUS</v>
      </c>
      <c r="O15" s="15">
        <f>SUMIFS(TourMode_Input!J:J,TourMode_Input!$H:$H,$A15,TourMode_Input!$I:$I,TourMode!$A$4)*Index!$D$3</f>
        <v>0</v>
      </c>
      <c r="P15" s="15">
        <f>SUMIFS(TourMode_Input!K:K,TourMode_Input!$H:$H,$A15,TourMode_Input!$I:$I,TourMode!$A$4)*Index!$D$3</f>
        <v>0</v>
      </c>
      <c r="Q15" s="15">
        <f>SUMIFS(TourMode_Input!L:L,TourMode_Input!$H:$H,$A15,TourMode_Input!$I:$I,TourMode!$A$4)*Index!$D$3</f>
        <v>0</v>
      </c>
      <c r="R15" s="18">
        <f>SUMIFS(TourMode_Input!M:M,TourMode_Input!$H:$H,$A15,TourMode_Input!$I:$I,TourMode!$A$4)*Index!$D$3</f>
        <v>0</v>
      </c>
      <c r="T15" s="9" t="str">
        <f t="shared" si="9"/>
        <v>SCHBUS</v>
      </c>
      <c r="U15" s="19">
        <f t="shared" si="28"/>
        <v>0</v>
      </c>
      <c r="V15" s="19">
        <f t="shared" si="28"/>
        <v>0</v>
      </c>
      <c r="W15" s="19">
        <f t="shared" si="28"/>
        <v>0</v>
      </c>
      <c r="X15" s="20">
        <f t="shared" si="28"/>
        <v>0</v>
      </c>
      <c r="Y15" s="17"/>
      <c r="Z15" s="9" t="str">
        <f t="shared" si="11"/>
        <v>SCHBUS</v>
      </c>
      <c r="AA15" s="19">
        <f t="shared" si="29"/>
        <v>0</v>
      </c>
      <c r="AB15" s="19">
        <f t="shared" si="29"/>
        <v>0</v>
      </c>
      <c r="AC15" s="19">
        <f t="shared" si="29"/>
        <v>0</v>
      </c>
      <c r="AD15" s="20">
        <f t="shared" si="29"/>
        <v>0</v>
      </c>
      <c r="AF15" s="9" t="str">
        <f t="shared" si="12"/>
        <v>SCHBUS</v>
      </c>
      <c r="AG15" s="15">
        <f t="shared" si="30"/>
        <v>0</v>
      </c>
      <c r="AH15" s="15">
        <f t="shared" si="30"/>
        <v>0</v>
      </c>
      <c r="AI15" s="15">
        <f t="shared" si="30"/>
        <v>0</v>
      </c>
      <c r="AJ15" s="16">
        <f t="shared" si="30"/>
        <v>0</v>
      </c>
      <c r="AK15" s="17"/>
      <c r="AL15" s="9" t="str">
        <f t="shared" si="16"/>
        <v>SCHBUS</v>
      </c>
      <c r="AM15" s="19">
        <f t="shared" si="31"/>
        <v>0</v>
      </c>
      <c r="AN15" s="19">
        <f t="shared" si="31"/>
        <v>0</v>
      </c>
      <c r="AO15" s="19">
        <f t="shared" si="31"/>
        <v>0</v>
      </c>
      <c r="AP15" s="20">
        <f t="shared" si="31"/>
        <v>0</v>
      </c>
      <c r="AR15" s="9" t="str">
        <f t="shared" si="20"/>
        <v>SCHBUS</v>
      </c>
      <c r="AS15" s="55">
        <f t="shared" si="22"/>
        <v>0</v>
      </c>
      <c r="AT15" s="55">
        <f t="shared" si="23"/>
        <v>0</v>
      </c>
      <c r="AU15" s="56">
        <f t="shared" si="24"/>
        <v>0</v>
      </c>
      <c r="AV15" s="61">
        <f t="shared" si="25"/>
        <v>0</v>
      </c>
      <c r="AX15"/>
      <c r="AY15"/>
      <c r="AZ15"/>
      <c r="BA15"/>
      <c r="BB15"/>
      <c r="BC15"/>
      <c r="BD15"/>
      <c r="BE15"/>
      <c r="BF15"/>
      <c r="BG15"/>
      <c r="BH15"/>
      <c r="BI15"/>
      <c r="BJ15"/>
      <c r="BL15"/>
    </row>
    <row r="16" spans="1:100" s="64" customFormat="1" x14ac:dyDescent="0.25">
      <c r="A16" s="64">
        <v>11</v>
      </c>
      <c r="B16" s="9" t="s">
        <v>114</v>
      </c>
      <c r="C16" s="15">
        <f>SUMIFS(TourMode_Input!C:C,TourMode_Input!$A:$A,$A16,TourMode_Input!$B:$B,TourMode!$A$4)</f>
        <v>1414.4331999999999</v>
      </c>
      <c r="D16" s="15">
        <f>SUMIFS(TourMode_Input!D:D,TourMode_Input!$A:$A,$A16,TourMode_Input!$B:$B,TourMode!$A$4)</f>
        <v>1310.3309999999999</v>
      </c>
      <c r="E16" s="15">
        <f>SUMIFS(TourMode_Input!E:E,TourMode_Input!$A:$A,$A16,TourMode_Input!$B:$B,TourMode!$A$4)</f>
        <v>599.11139000000003</v>
      </c>
      <c r="F16" s="18">
        <f>SUMIFS(TourMode_Input!F:F,TourMode_Input!$A:$A,$A16,TourMode_Input!$B:$B,TourMode!$A$4)</f>
        <v>3323.8755899999996</v>
      </c>
      <c r="G16" s="34"/>
      <c r="H16" s="9" t="str">
        <f t="shared" si="6"/>
        <v>TAXI</v>
      </c>
      <c r="I16" s="15">
        <f>C16*(O$18-SUM(C$11:C$14))/(C$18-SUM(C$11:C$14))</f>
        <v>1427.46656227723</v>
      </c>
      <c r="J16" s="15">
        <f t="shared" si="32"/>
        <v>1759.0401563306848</v>
      </c>
      <c r="K16" s="15">
        <f t="shared" si="32"/>
        <v>737.94203071403138</v>
      </c>
      <c r="L16" s="18">
        <f>SUM(I16:K16)</f>
        <v>3924.4487493219463</v>
      </c>
      <c r="M16" s="17"/>
      <c r="N16" s="9" t="str">
        <f t="shared" si="8"/>
        <v>TAXI</v>
      </c>
      <c r="O16" s="15">
        <f>SUMIFS(TourMode_Input!J:J,TourMode_Input!$H:$H,$A16,TourMode_Input!$I:$I,TourMode!$A$4)*Index!$D$3</f>
        <v>0</v>
      </c>
      <c r="P16" s="15">
        <f>SUMIFS(TourMode_Input!K:K,TourMode_Input!$H:$H,$A16,TourMode_Input!$I:$I,TourMode!$A$4)*Index!$D$3</f>
        <v>1812</v>
      </c>
      <c r="Q16" s="15">
        <f>SUMIFS(TourMode_Input!L:L,TourMode_Input!$H:$H,$A16,TourMode_Input!$I:$I,TourMode!$A$4)*Index!$D$3</f>
        <v>716</v>
      </c>
      <c r="R16" s="18">
        <f>SUMIFS(TourMode_Input!M:M,TourMode_Input!$H:$H,$A16,TourMode_Input!$I:$I,TourMode!$A$4)*Index!$D$3</f>
        <v>2528</v>
      </c>
      <c r="T16" s="9" t="str">
        <f t="shared" si="9"/>
        <v>TAXI</v>
      </c>
      <c r="U16" s="19">
        <f t="shared" si="28"/>
        <v>9.4207291404479164E-3</v>
      </c>
      <c r="V16" s="19">
        <f t="shared" si="28"/>
        <v>3.4934029144735286E-3</v>
      </c>
      <c r="W16" s="19">
        <f t="shared" si="28"/>
        <v>3.0938656599802257E-4</v>
      </c>
      <c r="X16" s="20">
        <f t="shared" si="28"/>
        <v>1.290837728057099E-3</v>
      </c>
      <c r="Y16" s="17"/>
      <c r="Z16" s="9" t="str">
        <f t="shared" si="11"/>
        <v>TAXI</v>
      </c>
      <c r="AA16" s="19">
        <f t="shared" si="29"/>
        <v>0</v>
      </c>
      <c r="AB16" s="19">
        <f t="shared" si="29"/>
        <v>3.5985796334691736E-3</v>
      </c>
      <c r="AC16" s="19">
        <f t="shared" si="29"/>
        <v>3.001872396944798E-4</v>
      </c>
      <c r="AD16" s="20">
        <f t="shared" si="29"/>
        <v>8.3151494259981308E-4</v>
      </c>
      <c r="AF16" s="9" t="str">
        <f t="shared" si="12"/>
        <v>TAXI</v>
      </c>
      <c r="AG16" s="15">
        <f t="shared" si="30"/>
        <v>-1427.46656227723</v>
      </c>
      <c r="AH16" s="15">
        <f t="shared" si="30"/>
        <v>52.959843669315205</v>
      </c>
      <c r="AI16" s="15">
        <f t="shared" si="30"/>
        <v>-21.942030714031375</v>
      </c>
      <c r="AJ16" s="16">
        <f t="shared" si="30"/>
        <v>-1396.4487493219463</v>
      </c>
      <c r="AK16" s="17"/>
      <c r="AL16" s="9" t="str">
        <f t="shared" si="16"/>
        <v>TAXI</v>
      </c>
      <c r="AM16" s="19">
        <f t="shared" si="31"/>
        <v>-1</v>
      </c>
      <c r="AN16" s="19">
        <f t="shared" si="31"/>
        <v>3.0107239723161386E-2</v>
      </c>
      <c r="AO16" s="19">
        <f t="shared" si="31"/>
        <v>-2.9734084522601737E-2</v>
      </c>
      <c r="AP16" s="20">
        <f t="shared" si="31"/>
        <v>-0.35583309619299275</v>
      </c>
      <c r="AR16" s="9" t="str">
        <f t="shared" si="20"/>
        <v>TAXI</v>
      </c>
      <c r="AS16" s="55">
        <f t="shared" si="22"/>
        <v>0.25</v>
      </c>
      <c r="AT16" s="55">
        <f t="shared" si="23"/>
        <v>-2.9662913057904267E-2</v>
      </c>
      <c r="AU16" s="56">
        <f t="shared" si="24"/>
        <v>3.0185105386700519E-2</v>
      </c>
      <c r="AV16" s="61">
        <f t="shared" si="25"/>
        <v>0.43979741905366793</v>
      </c>
      <c r="AX16"/>
      <c r="AY16"/>
      <c r="AZ16"/>
      <c r="BA16"/>
      <c r="BB16"/>
      <c r="BC16"/>
      <c r="BD16"/>
      <c r="BE16"/>
      <c r="BF16"/>
      <c r="BG16"/>
      <c r="BH16"/>
      <c r="BI16"/>
      <c r="BJ16"/>
      <c r="BL16"/>
    </row>
    <row r="17" spans="1:100" x14ac:dyDescent="0.25">
      <c r="A17" s="64">
        <v>12</v>
      </c>
      <c r="B17" s="9" t="s">
        <v>115</v>
      </c>
      <c r="C17" s="15">
        <f>SUMIFS(TourMode_Input!C:C,TourMode_Input!$A:$A,$A17,TourMode_Input!$B:$B,TourMode!$A$4)</f>
        <v>6699.7291328579922</v>
      </c>
      <c r="D17" s="15">
        <f>SUMIFS(TourMode_Input!D:D,TourMode_Input!$A:$A,$A17,TourMode_Input!$B:$B,TourMode!$A$4)</f>
        <v>6206.6294642878474</v>
      </c>
      <c r="E17" s="15">
        <f>SUMIFS(TourMode_Input!E:E,TourMode_Input!$A:$A,$A17,TourMode_Input!$B:$B,TourMode!$A$4)</f>
        <v>2837.8038873875744</v>
      </c>
      <c r="F17" s="18">
        <f>SUMIFS(TourMode_Input!F:F,TourMode_Input!$A:$A,$A17,TourMode_Input!$B:$B,TourMode!$A$4)</f>
        <v>15744.162484533414</v>
      </c>
      <c r="G17" s="34"/>
      <c r="H17" s="9" t="str">
        <f t="shared" si="6"/>
        <v>TNC</v>
      </c>
      <c r="I17" s="15">
        <f>C17*(O$18-SUM(C$11:C$14))/(C$18-SUM(C$11:C$14))</f>
        <v>6761.4641069436193</v>
      </c>
      <c r="J17" s="15">
        <f t="shared" si="32"/>
        <v>8332.0248571906868</v>
      </c>
      <c r="K17" s="15">
        <f t="shared" si="32"/>
        <v>3495.401353372632</v>
      </c>
      <c r="L17" s="18">
        <f t="shared" si="7"/>
        <v>18588.890317506939</v>
      </c>
      <c r="M17" s="17"/>
      <c r="N17" s="9" t="str">
        <f t="shared" si="8"/>
        <v>TNC</v>
      </c>
      <c r="O17" s="15">
        <f>SUMIFS(TourMode_Input!J:J,TourMode_Input!$H:$H,$A17,TourMode_Input!$I:$I,TourMode!$A$4)*Index!$D$3</f>
        <v>9028</v>
      </c>
      <c r="P17" s="15">
        <f>SUMIFS(TourMode_Input!K:K,TourMode_Input!$H:$H,$A17,TourMode_Input!$I:$I,TourMode!$A$4)*Index!$D$3</f>
        <v>8378</v>
      </c>
      <c r="Q17" s="15">
        <f>SUMIFS(TourMode_Input!L:L,TourMode_Input!$H:$H,$A17,TourMode_Input!$I:$I,TourMode!$A$4)*Index!$D$3</f>
        <v>3612</v>
      </c>
      <c r="R17" s="18">
        <f>SUMIFS(TourMode_Input!M:M,TourMode_Input!$H:$H,$A17,TourMode_Input!$I:$I,TourMode!$A$4)*Index!$D$3</f>
        <v>21018</v>
      </c>
      <c r="T17" s="9" t="str">
        <f t="shared" si="9"/>
        <v>TNC</v>
      </c>
      <c r="U17" s="19">
        <f t="shared" si="28"/>
        <v>4.4623057119292119E-2</v>
      </c>
      <c r="V17" s="19">
        <f t="shared" si="28"/>
        <v>1.654716057210006E-2</v>
      </c>
      <c r="W17" s="19">
        <f t="shared" si="28"/>
        <v>1.4654677149347481E-3</v>
      </c>
      <c r="X17" s="20">
        <f t="shared" si="28"/>
        <v>6.1142959119287986E-3</v>
      </c>
      <c r="Y17" s="17"/>
      <c r="Z17" s="9" t="str">
        <f t="shared" si="11"/>
        <v>TNC</v>
      </c>
      <c r="AA17" s="19">
        <f t="shared" si="29"/>
        <v>5.9581320450885669E-2</v>
      </c>
      <c r="AB17" s="19">
        <f t="shared" si="29"/>
        <v>1.6638465877044557E-2</v>
      </c>
      <c r="AC17" s="19">
        <f t="shared" si="29"/>
        <v>1.5143523879559513E-3</v>
      </c>
      <c r="AD17" s="20">
        <f t="shared" si="29"/>
        <v>6.9132836485612621E-3</v>
      </c>
      <c r="AF17" s="9" t="str">
        <f t="shared" si="12"/>
        <v>TNC</v>
      </c>
      <c r="AG17" s="15">
        <f t="shared" si="21"/>
        <v>2266.5358930563807</v>
      </c>
      <c r="AH17" s="15">
        <f t="shared" si="13"/>
        <v>45.975142809313184</v>
      </c>
      <c r="AI17" s="15">
        <f t="shared" si="14"/>
        <v>116.598646627368</v>
      </c>
      <c r="AJ17" s="16">
        <f t="shared" si="15"/>
        <v>2429.109682493061</v>
      </c>
      <c r="AK17" s="17"/>
      <c r="AL17" s="9" t="str">
        <f t="shared" si="16"/>
        <v>TNC</v>
      </c>
      <c r="AM17" s="19">
        <f t="shared" si="31"/>
        <v>0.33521377281716008</v>
      </c>
      <c r="AN17" s="19">
        <f t="shared" si="31"/>
        <v>5.5178835393938858E-3</v>
      </c>
      <c r="AO17" s="19">
        <f t="shared" si="31"/>
        <v>3.3357727722701902E-2</v>
      </c>
      <c r="AP17" s="20">
        <f t="shared" si="31"/>
        <v>0.13067534645708978</v>
      </c>
      <c r="AR17" s="9" t="str">
        <f t="shared" si="20"/>
        <v>TNC</v>
      </c>
      <c r="AS17" s="55">
        <f t="shared" si="22"/>
        <v>-0.28909140848391718</v>
      </c>
      <c r="AT17" s="55">
        <f t="shared" si="23"/>
        <v>-5.5027157903507215E-3</v>
      </c>
      <c r="AU17" s="56">
        <f t="shared" si="24"/>
        <v>-3.2813430017921079E-2</v>
      </c>
      <c r="AV17" s="61">
        <f t="shared" si="25"/>
        <v>-0.12281510593351672</v>
      </c>
      <c r="BB17"/>
    </row>
    <row r="18" spans="1:100" ht="15.75" thickBot="1" x14ac:dyDescent="0.3">
      <c r="A18" s="64"/>
      <c r="B18" s="10" t="s">
        <v>5</v>
      </c>
      <c r="C18" s="11">
        <f>SUM(C6:C17)</f>
        <v>151314.61699652928</v>
      </c>
      <c r="D18" s="11">
        <f>SUM(D6:D17)</f>
        <v>415692.0426976615</v>
      </c>
      <c r="E18" s="11">
        <f>SUM(E6:E17)</f>
        <v>1966199.1402682404</v>
      </c>
      <c r="F18" s="14">
        <f>SUM(F6:F17)</f>
        <v>2533205.7999624307</v>
      </c>
      <c r="G18" s="31"/>
      <c r="H18" s="10" t="s">
        <v>5</v>
      </c>
      <c r="I18" s="11">
        <f>SUM(I6:I17)</f>
        <v>151524</v>
      </c>
      <c r="J18" s="12">
        <f>SUM(J6:J17)</f>
        <v>503532</v>
      </c>
      <c r="K18" s="13">
        <f>SUM(K6:K17)</f>
        <v>2385177.9999999995</v>
      </c>
      <c r="L18" s="14">
        <f>SUM(L6:L17)</f>
        <v>3040234</v>
      </c>
      <c r="M18" s="64"/>
      <c r="N18" s="10" t="s">
        <v>5</v>
      </c>
      <c r="O18" s="11">
        <f>SUM(O6:O17)</f>
        <v>151524</v>
      </c>
      <c r="P18" s="12">
        <f>SUM(P6:P17)</f>
        <v>503532</v>
      </c>
      <c r="Q18" s="13">
        <f>SUM(Q6:Q17)</f>
        <v>2385178</v>
      </c>
      <c r="R18" s="14">
        <f>SUM(R6:R17)</f>
        <v>3040234</v>
      </c>
      <c r="T18" s="10" t="s">
        <v>5</v>
      </c>
      <c r="U18" s="35">
        <f t="shared" si="28"/>
        <v>1</v>
      </c>
      <c r="V18" s="35">
        <f t="shared" si="28"/>
        <v>1</v>
      </c>
      <c r="W18" s="35">
        <f t="shared" si="28"/>
        <v>1</v>
      </c>
      <c r="X18" s="36">
        <f t="shared" si="28"/>
        <v>1</v>
      </c>
      <c r="Z18" s="10" t="s">
        <v>5</v>
      </c>
      <c r="AA18" s="35">
        <f t="shared" si="29"/>
        <v>1</v>
      </c>
      <c r="AB18" s="35">
        <f t="shared" si="29"/>
        <v>1</v>
      </c>
      <c r="AC18" s="35">
        <f t="shared" si="29"/>
        <v>1</v>
      </c>
      <c r="AD18" s="36">
        <f t="shared" si="29"/>
        <v>1</v>
      </c>
      <c r="AF18" s="10" t="s">
        <v>5</v>
      </c>
      <c r="AG18" s="37">
        <f t="shared" si="21"/>
        <v>0</v>
      </c>
      <c r="AH18" s="37">
        <f t="shared" si="13"/>
        <v>0</v>
      </c>
      <c r="AI18" s="37">
        <f t="shared" si="14"/>
        <v>0</v>
      </c>
      <c r="AJ18" s="38">
        <f t="shared" si="15"/>
        <v>0</v>
      </c>
      <c r="AL18" s="10" t="s">
        <v>5</v>
      </c>
      <c r="AM18" s="19">
        <f t="shared" si="31"/>
        <v>0</v>
      </c>
      <c r="AN18" s="19">
        <f t="shared" si="31"/>
        <v>0</v>
      </c>
      <c r="AO18" s="19">
        <f t="shared" si="31"/>
        <v>0</v>
      </c>
      <c r="AP18" s="20">
        <f t="shared" si="31"/>
        <v>0</v>
      </c>
      <c r="AR18" s="32"/>
      <c r="AS18" s="34"/>
      <c r="AT18" s="34"/>
      <c r="AU18" s="34"/>
      <c r="AV18" s="34"/>
      <c r="BB18"/>
    </row>
    <row r="19" spans="1:100" x14ac:dyDescent="0.25">
      <c r="A19" s="64"/>
      <c r="B19" s="64"/>
      <c r="C19" s="64"/>
      <c r="D19" s="64"/>
      <c r="E19" s="64"/>
      <c r="F19" s="64"/>
      <c r="M19" s="64"/>
      <c r="N19" s="64"/>
      <c r="O19" s="64"/>
      <c r="P19" s="64"/>
      <c r="Q19" s="64"/>
      <c r="R19" s="64"/>
      <c r="AT19" s="116"/>
      <c r="BB19"/>
    </row>
    <row r="20" spans="1:100" ht="27" thickBot="1" x14ac:dyDescent="0.45">
      <c r="A20" s="22" t="s">
        <v>7</v>
      </c>
      <c r="B20" s="64"/>
      <c r="C20" s="64"/>
      <c r="D20" s="64"/>
      <c r="E20" s="64"/>
      <c r="F20" s="64"/>
      <c r="M20" s="64"/>
      <c r="N20" s="64"/>
      <c r="O20" s="64"/>
      <c r="P20" s="64"/>
      <c r="Q20" s="64"/>
      <c r="R20" s="64"/>
      <c r="BB20"/>
    </row>
    <row r="21" spans="1:100" s="64" customFormat="1" ht="26.25" x14ac:dyDescent="0.25">
      <c r="B21" s="4" t="s">
        <v>18</v>
      </c>
      <c r="C21" s="5" t="s">
        <v>19</v>
      </c>
      <c r="D21" s="6" t="s">
        <v>91</v>
      </c>
      <c r="E21" s="7" t="s">
        <v>92</v>
      </c>
      <c r="F21" s="8" t="s">
        <v>5</v>
      </c>
      <c r="G21" s="52"/>
      <c r="H21" s="4" t="s">
        <v>18</v>
      </c>
      <c r="I21" s="5" t="s">
        <v>19</v>
      </c>
      <c r="J21" s="6" t="s">
        <v>91</v>
      </c>
      <c r="K21" s="7" t="s">
        <v>92</v>
      </c>
      <c r="L21" s="8" t="s">
        <v>5</v>
      </c>
      <c r="N21" s="4" t="s">
        <v>18</v>
      </c>
      <c r="O21" s="5" t="s">
        <v>19</v>
      </c>
      <c r="P21" s="6" t="s">
        <v>91</v>
      </c>
      <c r="Q21" s="7" t="s">
        <v>92</v>
      </c>
      <c r="R21" s="8" t="s">
        <v>5</v>
      </c>
      <c r="T21" s="4" t="s">
        <v>18</v>
      </c>
      <c r="U21" s="5" t="s">
        <v>19</v>
      </c>
      <c r="V21" s="6" t="s">
        <v>91</v>
      </c>
      <c r="W21" s="7" t="s">
        <v>92</v>
      </c>
      <c r="X21" s="8" t="s">
        <v>5</v>
      </c>
      <c r="Z21" s="4" t="s">
        <v>18</v>
      </c>
      <c r="AA21" s="5" t="s">
        <v>19</v>
      </c>
      <c r="AB21" s="6" t="s">
        <v>91</v>
      </c>
      <c r="AC21" s="7" t="s">
        <v>92</v>
      </c>
      <c r="AD21" s="8" t="s">
        <v>5</v>
      </c>
      <c r="AF21" s="4" t="s">
        <v>18</v>
      </c>
      <c r="AG21" s="5" t="s">
        <v>19</v>
      </c>
      <c r="AH21" s="6" t="s">
        <v>91</v>
      </c>
      <c r="AI21" s="7" t="s">
        <v>92</v>
      </c>
      <c r="AJ21" s="8" t="s">
        <v>5</v>
      </c>
      <c r="AL21" s="4" t="s">
        <v>18</v>
      </c>
      <c r="AM21" s="5" t="s">
        <v>19</v>
      </c>
      <c r="AN21" s="6" t="s">
        <v>91</v>
      </c>
      <c r="AO21" s="7" t="s">
        <v>92</v>
      </c>
      <c r="AP21" s="8" t="s">
        <v>5</v>
      </c>
      <c r="AR21" s="50" t="s">
        <v>18</v>
      </c>
      <c r="AS21" s="53" t="s">
        <v>19</v>
      </c>
      <c r="AT21" s="53" t="s">
        <v>91</v>
      </c>
      <c r="AU21" s="54" t="s">
        <v>92</v>
      </c>
      <c r="AV21" s="51" t="s">
        <v>5</v>
      </c>
      <c r="AX21" s="64" t="str">
        <f t="array" ref="AX21:BJ24">TRANSPOSE(AR21:AU33)</f>
        <v>Mode</v>
      </c>
      <c r="AY21" s="64" t="str">
        <v>SOV</v>
      </c>
      <c r="AZ21" s="64" t="str">
        <v>HOV2</v>
      </c>
      <c r="BA21" s="64" t="str">
        <v>HOV3</v>
      </c>
      <c r="BB21" s="64" t="str">
        <v>WALK</v>
      </c>
      <c r="BC21" s="64" t="str">
        <v>BIKE</v>
      </c>
      <c r="BD21" s="64" t="str">
        <v>WLK TRN</v>
      </c>
      <c r="BE21" s="64" t="str">
        <v>PNR TRN</v>
      </c>
      <c r="BF21" s="64" t="str">
        <v>KNR TRN</v>
      </c>
      <c r="BG21" s="64" t="str">
        <v>TNC TRN</v>
      </c>
      <c r="BH21" s="64" t="str">
        <v>SCHBUS</v>
      </c>
      <c r="BI21" s="64" t="str">
        <v>TAXI</v>
      </c>
      <c r="BJ21" s="64" t="str">
        <v>TNC</v>
      </c>
      <c r="BL21"/>
      <c r="BM21" s="108"/>
      <c r="BN21" s="106" t="s">
        <v>146</v>
      </c>
      <c r="BO21" s="106" t="s">
        <v>147</v>
      </c>
      <c r="BP21" s="106" t="s">
        <v>148</v>
      </c>
      <c r="BQ21" s="106" t="s">
        <v>149</v>
      </c>
      <c r="BR21" s="106" t="s">
        <v>150</v>
      </c>
      <c r="BS21" s="106" t="s">
        <v>151</v>
      </c>
      <c r="BT21" s="106" t="s">
        <v>152</v>
      </c>
      <c r="BU21" s="106" t="s">
        <v>153</v>
      </c>
      <c r="BV21" s="106" t="s">
        <v>45</v>
      </c>
      <c r="BW21" s="106" t="s">
        <v>46</v>
      </c>
      <c r="BX21" s="106" t="s">
        <v>154</v>
      </c>
      <c r="BY21" s="106" t="s">
        <v>155</v>
      </c>
      <c r="BZ21" s="106" t="s">
        <v>112</v>
      </c>
      <c r="CA21" s="107" t="s">
        <v>113</v>
      </c>
      <c r="CB21" s="107" t="s">
        <v>114</v>
      </c>
      <c r="CC21" s="107" t="s">
        <v>115</v>
      </c>
      <c r="CF21" s="108"/>
      <c r="CG21" s="106" t="s">
        <v>146</v>
      </c>
      <c r="CH21" s="106" t="s">
        <v>147</v>
      </c>
      <c r="CI21" s="106" t="s">
        <v>148</v>
      </c>
      <c r="CJ21" s="106" t="s">
        <v>149</v>
      </c>
      <c r="CK21" s="106" t="s">
        <v>150</v>
      </c>
      <c r="CL21" s="106" t="s">
        <v>151</v>
      </c>
      <c r="CM21" s="106" t="s">
        <v>152</v>
      </c>
      <c r="CN21" s="106" t="s">
        <v>153</v>
      </c>
      <c r="CO21" s="106" t="s">
        <v>45</v>
      </c>
      <c r="CP21" s="106" t="s">
        <v>46</v>
      </c>
      <c r="CQ21" s="106" t="s">
        <v>154</v>
      </c>
      <c r="CR21" s="106" t="s">
        <v>155</v>
      </c>
      <c r="CS21" s="106" t="s">
        <v>112</v>
      </c>
      <c r="CT21" s="107" t="s">
        <v>113</v>
      </c>
      <c r="CU21" s="107" t="s">
        <v>114</v>
      </c>
      <c r="CV21" s="107" t="s">
        <v>115</v>
      </c>
    </row>
    <row r="22" spans="1:100" s="64" customFormat="1" x14ac:dyDescent="0.25">
      <c r="A22" s="64">
        <v>1</v>
      </c>
      <c r="B22" s="9" t="s">
        <v>55</v>
      </c>
      <c r="C22" s="15">
        <f>SUMIFS(TourMode_Input!C:C,TourMode_Input!$A:$A,$A22,TourMode_Input!$B:$B,TourMode!$A$20)</f>
        <v>0</v>
      </c>
      <c r="D22" s="15">
        <f>SUMIFS(TourMode_Input!D:D,TourMode_Input!$A:$A,$A22,TourMode_Input!$B:$B,TourMode!$A$20)</f>
        <v>1804.4808699999999</v>
      </c>
      <c r="E22" s="15">
        <f>SUMIFS(TourMode_Input!E:E,TourMode_Input!$A:$A,$A22,TourMode_Input!$B:$B,TourMode!$A$20)</f>
        <v>75153.335739999995</v>
      </c>
      <c r="F22" s="15">
        <f>SUMIFS(TourMode_Input!F:F,TourMode_Input!$A:$A,$A22,TourMode_Input!$B:$B,TourMode!$A$20)</f>
        <v>76957.816609999994</v>
      </c>
      <c r="G22" s="34"/>
      <c r="H22" s="9" t="str">
        <f>B22</f>
        <v>SOV</v>
      </c>
      <c r="I22" s="15">
        <f t="shared" ref="I22:K26" si="33">C22*(O$34-SUM(C$27:C$30))/(C$34-SUM(C$27:C$30))</f>
        <v>0</v>
      </c>
      <c r="J22" s="15">
        <f t="shared" si="33"/>
        <v>1315.5812343327948</v>
      </c>
      <c r="K22" s="15">
        <f t="shared" si="33"/>
        <v>142310.88190980788</v>
      </c>
      <c r="L22" s="16">
        <f>SUM(I22:K22)</f>
        <v>143626.46314414067</v>
      </c>
      <c r="M22" s="17"/>
      <c r="N22" s="9" t="str">
        <f>H22</f>
        <v>SOV</v>
      </c>
      <c r="O22" s="15">
        <f>SUMIFS(TourMode_Input!J:J,TourMode_Input!$H:$H,$A22,TourMode_Input!$I:$I,TourMode!$A$20)*Index!$D$3</f>
        <v>0</v>
      </c>
      <c r="P22" s="15">
        <f>SUMIFS(TourMode_Input!K:K,TourMode_Input!$H:$H,$A22,TourMode_Input!$I:$I,TourMode!$A$20)*Index!$D$3</f>
        <v>220</v>
      </c>
      <c r="Q22" s="15">
        <f>SUMIFS(TourMode_Input!L:L,TourMode_Input!$H:$H,$A22,TourMode_Input!$I:$I,TourMode!$A$20)*Index!$D$3</f>
        <v>143204</v>
      </c>
      <c r="R22" s="15">
        <f>SUMIFS(TourMode_Input!M:M,TourMode_Input!$H:$H,$A22,TourMode_Input!$I:$I,TourMode!$A$20)*Index!$D$3</f>
        <v>143424</v>
      </c>
      <c r="T22" s="9" t="str">
        <f>N22</f>
        <v>SOV</v>
      </c>
      <c r="U22" s="19">
        <f>I22/I$34</f>
        <v>0</v>
      </c>
      <c r="V22" s="19">
        <f t="shared" ref="V22:X22" si="34">J22/J$34</f>
        <v>3.3126384507548852E-2</v>
      </c>
      <c r="W22" s="19">
        <f t="shared" si="34"/>
        <v>0.44153418109834602</v>
      </c>
      <c r="X22" s="19">
        <f t="shared" si="34"/>
        <v>0.3633371864875124</v>
      </c>
      <c r="Y22" s="17"/>
      <c r="Z22" s="9" t="str">
        <f>T22</f>
        <v>SOV</v>
      </c>
      <c r="AA22" s="19">
        <f>O22/O$34</f>
        <v>0</v>
      </c>
      <c r="AB22" s="19">
        <f t="shared" ref="AB22:AD22" si="35">P22/P$34</f>
        <v>5.5396081986201339E-3</v>
      </c>
      <c r="AC22" s="19">
        <f t="shared" si="35"/>
        <v>0.444305172039341</v>
      </c>
      <c r="AD22" s="19">
        <f t="shared" si="35"/>
        <v>0.36282500796867173</v>
      </c>
      <c r="AF22" s="9" t="str">
        <f>Z22</f>
        <v>SOV</v>
      </c>
      <c r="AG22" s="15">
        <f>O22-I22</f>
        <v>0</v>
      </c>
      <c r="AH22" s="15">
        <f t="shared" ref="AH22:AH34" si="36">P22-J22</f>
        <v>-1095.5812343327948</v>
      </c>
      <c r="AI22" s="15">
        <f t="shared" ref="AI22:AI34" si="37">Q22-K22</f>
        <v>893.11809019211796</v>
      </c>
      <c r="AJ22" s="16">
        <f t="shared" ref="AJ22:AJ34" si="38">R22-L22</f>
        <v>-202.46314414066728</v>
      </c>
      <c r="AK22" s="17"/>
      <c r="AL22" s="9" t="str">
        <f>AF22</f>
        <v>SOV</v>
      </c>
      <c r="AM22" s="19">
        <f>IF(I22=0, 0,AG22/I22)</f>
        <v>0</v>
      </c>
      <c r="AN22" s="19">
        <f t="shared" ref="AN22:AN34" si="39">IF(J22=0, 0,AH22/J22)</f>
        <v>-0.83277353442064384</v>
      </c>
      <c r="AO22" s="19">
        <f t="shared" ref="AO22:AO34" si="40">IF(K22=0, 0,AI22/K22)</f>
        <v>6.2758242954192908E-3</v>
      </c>
      <c r="AP22" s="20">
        <f t="shared" ref="AP22:AP34" si="41">IF(L22=0, 0,AJ22/L22)</f>
        <v>-1.4096506988233728E-3</v>
      </c>
      <c r="AR22" s="9" t="str">
        <f>AL22</f>
        <v>SOV</v>
      </c>
      <c r="AS22" s="55">
        <f>IF((AA22&gt;0)*AND(U22&gt;0),LN(U22/AA22)*$BE$1,IF((AA22=0)*AND(U22&gt;0),$BG$1,IF((AA22&gt;0)*AND(U22=0),-1*$BG$1,0)))</f>
        <v>0</v>
      </c>
      <c r="AT22" s="55">
        <f t="shared" ref="AT22:AT33" si="42">IF((AB22&gt;0)*AND(V22&gt;0),LN(V22/AB22)*$BE$1,IF((AB22=0)*AND(V22&gt;0),$BG$1,IF((AB22&gt;0)*AND(V22=0),-1*$BG$1,0)))</f>
        <v>1.7884063038997229</v>
      </c>
      <c r="AU22" s="56">
        <f t="shared" ref="AU22:AU33" si="43">IF((AC22&gt;0)*AND(W22&gt;0),LN(W22/AC22)*$BE$1,IF((AC22=0)*AND(W22&gt;0),$BG$1,IF((AC22&gt;0)*AND(W22=0),-1*$BG$1,0)))</f>
        <v>-6.2562133173926443E-3</v>
      </c>
      <c r="AV22" s="61">
        <f t="shared" ref="AV22:AV33" si="44">IF((AD22&gt;0)*AND(X22&gt;0),LN(X22/AD22)*$BE$1,IF((AD22=0)*AND(X22&gt;0),$BG$1,IF((AD22&gt;0)*AND(X22=0),-1*$BG$1,0)))</f>
        <v>1.4106451910708296E-3</v>
      </c>
      <c r="AX22" s="64" t="str">
        <v>0 Auto</v>
      </c>
      <c r="AY22" s="64">
        <v>0</v>
      </c>
      <c r="AZ22" s="64">
        <v>-0.25</v>
      </c>
      <c r="BA22" s="64">
        <v>-0.25</v>
      </c>
      <c r="BB22" s="64">
        <v>6.4449823217155089E-2</v>
      </c>
      <c r="BC22" s="64">
        <v>-0.25</v>
      </c>
      <c r="BD22" s="64">
        <v>-1.80524487557715E-2</v>
      </c>
      <c r="BE22" s="64">
        <v>0</v>
      </c>
      <c r="BF22" s="64">
        <v>-0.12470340446616246</v>
      </c>
      <c r="BG22" s="64">
        <v>-3.5240615116610557E-2</v>
      </c>
      <c r="BH22" s="64">
        <v>0</v>
      </c>
      <c r="BI22" s="64">
        <v>0</v>
      </c>
      <c r="BJ22" s="64">
        <v>0</v>
      </c>
      <c r="BL22"/>
      <c r="BM22" s="109" t="s">
        <v>156</v>
      </c>
      <c r="BN22" s="113">
        <v>0</v>
      </c>
      <c r="BO22" s="113">
        <v>0</v>
      </c>
      <c r="BP22" s="113">
        <v>0</v>
      </c>
      <c r="BQ22" s="113">
        <v>0</v>
      </c>
      <c r="BR22" s="113">
        <v>0</v>
      </c>
      <c r="BS22" s="114">
        <v>-2.9</v>
      </c>
      <c r="BT22" s="114">
        <v>-2.9</v>
      </c>
      <c r="BU22" s="114">
        <v>-2.9</v>
      </c>
      <c r="BV22" s="114">
        <v>5.7962842855809438</v>
      </c>
      <c r="BW22" s="114">
        <v>-22.900000000000006</v>
      </c>
      <c r="BX22" s="114">
        <v>14.287734789867011</v>
      </c>
      <c r="BY22" s="114">
        <v>0</v>
      </c>
      <c r="BZ22" s="114">
        <v>14.245860732184108</v>
      </c>
      <c r="CA22" s="114">
        <v>12.822344754616822</v>
      </c>
      <c r="CB22" s="115">
        <v>-5</v>
      </c>
      <c r="CC22" s="115">
        <v>-2</v>
      </c>
      <c r="CF22" s="109" t="s">
        <v>156</v>
      </c>
      <c r="CG22" s="112">
        <v>0</v>
      </c>
      <c r="CH22" s="112">
        <v>0</v>
      </c>
      <c r="CI22" s="112">
        <v>0</v>
      </c>
      <c r="CJ22" s="112">
        <v>0</v>
      </c>
      <c r="CK22" s="112">
        <v>0</v>
      </c>
      <c r="CL22" s="110">
        <f>BA22+BS22</f>
        <v>-3.15</v>
      </c>
      <c r="CM22" s="110">
        <f>BA22+BT22</f>
        <v>-3.15</v>
      </c>
      <c r="CN22" s="110">
        <f>BA22+BU22</f>
        <v>-3.15</v>
      </c>
      <c r="CO22" s="110">
        <f t="shared" ref="CO22:CT24" si="45">BV22+BB22</f>
        <v>5.8607341087980984</v>
      </c>
      <c r="CP22" s="110">
        <f t="shared" si="45"/>
        <v>-23.150000000000006</v>
      </c>
      <c r="CQ22" s="110">
        <f t="shared" si="45"/>
        <v>14.26968234111124</v>
      </c>
      <c r="CR22" s="110">
        <f t="shared" si="45"/>
        <v>0</v>
      </c>
      <c r="CS22" s="110">
        <f t="shared" si="45"/>
        <v>14.121157327717945</v>
      </c>
      <c r="CT22" s="110">
        <f t="shared" si="45"/>
        <v>12.787104139500212</v>
      </c>
      <c r="CU22" s="111">
        <f t="shared" ref="CU22:CV24" si="46">CB22+BI22</f>
        <v>-5</v>
      </c>
      <c r="CV22" s="111">
        <f t="shared" si="46"/>
        <v>-2</v>
      </c>
    </row>
    <row r="23" spans="1:100" s="64" customFormat="1" x14ac:dyDescent="0.25">
      <c r="A23" s="64">
        <v>2</v>
      </c>
      <c r="B23" s="9" t="s">
        <v>61</v>
      </c>
      <c r="C23" s="15">
        <f>SUMIFS(TourMode_Input!C:C,TourMode_Input!$A:$A,$A23,TourMode_Input!$B:$B,TourMode!$A$20)</f>
        <v>0</v>
      </c>
      <c r="D23" s="15">
        <f>SUMIFS(TourMode_Input!D:D,TourMode_Input!$A:$A,$A23,TourMode_Input!$B:$B,TourMode!$A$20)</f>
        <v>5486.3536999999997</v>
      </c>
      <c r="E23" s="15">
        <f>SUMIFS(TourMode_Input!E:E,TourMode_Input!$A:$A,$A23,TourMode_Input!$B:$B,TourMode!$A$20)</f>
        <v>49851.925949999997</v>
      </c>
      <c r="F23" s="15">
        <f>SUMIFS(TourMode_Input!F:F,TourMode_Input!$A:$A,$A23,TourMode_Input!$B:$B,TourMode!$A$20)</f>
        <v>55338.279649999997</v>
      </c>
      <c r="G23" s="34"/>
      <c r="H23" s="9" t="str">
        <f t="shared" ref="H23:H33" si="47">B23</f>
        <v>HOV2</v>
      </c>
      <c r="I23" s="15">
        <f t="shared" si="33"/>
        <v>0</v>
      </c>
      <c r="J23" s="15">
        <f t="shared" si="33"/>
        <v>3999.9005213240612</v>
      </c>
      <c r="K23" s="15">
        <f t="shared" si="33"/>
        <v>94399.955464264742</v>
      </c>
      <c r="L23" s="18">
        <f t="shared" ref="L23:L33" si="48">SUM(I23:K23)</f>
        <v>98399.855985588802</v>
      </c>
      <c r="M23" s="17"/>
      <c r="N23" s="9" t="str">
        <f t="shared" ref="N23:N33" si="49">H23</f>
        <v>HOV2</v>
      </c>
      <c r="O23" s="15">
        <f>SUMIFS(TourMode_Input!J:J,TourMode_Input!$H:$H,$A23,TourMode_Input!$I:$I,TourMode!$A$20)*Index!$D$3</f>
        <v>340</v>
      </c>
      <c r="P23" s="15">
        <f>SUMIFS(TourMode_Input!K:K,TourMode_Input!$H:$H,$A23,TourMode_Input!$I:$I,TourMode!$A$20)*Index!$D$3</f>
        <v>4252</v>
      </c>
      <c r="Q23" s="15">
        <f>SUMIFS(TourMode_Input!L:L,TourMode_Input!$H:$H,$A23,TourMode_Input!$I:$I,TourMode!$A$20)*Index!$D$3</f>
        <v>93720</v>
      </c>
      <c r="R23" s="15">
        <f>SUMIFS(TourMode_Input!M:M,TourMode_Input!$H:$H,$A23,TourMode_Input!$I:$I,TourMode!$A$20)*Index!$D$3</f>
        <v>98312</v>
      </c>
      <c r="T23" s="9" t="str">
        <f t="shared" ref="T23:T33" si="50">N23</f>
        <v>HOV2</v>
      </c>
      <c r="U23" s="19">
        <f t="shared" ref="U23:U34" si="51">I23/I$34</f>
        <v>0</v>
      </c>
      <c r="V23" s="19">
        <f t="shared" ref="V23:V34" si="52">J23/J$34</f>
        <v>0.10071764418905328</v>
      </c>
      <c r="W23" s="19">
        <f t="shared" ref="W23:W34" si="53">K23/K$34</f>
        <v>0.29288559295170724</v>
      </c>
      <c r="X23" s="19">
        <f t="shared" ref="X23:X34" si="54">L23/L$34</f>
        <v>0.24892576229980623</v>
      </c>
      <c r="Y23" s="17"/>
      <c r="Z23" s="9" t="str">
        <f t="shared" ref="Z23:Z33" si="55">T23</f>
        <v>HOV2</v>
      </c>
      <c r="AA23" s="19">
        <f t="shared" ref="AA23:AA34" si="56">O23/O$34</f>
        <v>1.0218188375308048E-2</v>
      </c>
      <c r="AB23" s="19">
        <f t="shared" ref="AB23:AB34" si="57">P23/P$34</f>
        <v>0.10706551845696731</v>
      </c>
      <c r="AC23" s="19">
        <f t="shared" ref="AC23:AC34" si="58">Q23/Q$34</f>
        <v>0.29077596103130526</v>
      </c>
      <c r="AD23" s="19">
        <f t="shared" ref="AD23:AD34" si="59">R23/R$34</f>
        <v>0.24870350975719585</v>
      </c>
      <c r="AF23" s="9" t="str">
        <f t="shared" ref="AF23:AF33" si="60">Z23</f>
        <v>HOV2</v>
      </c>
      <c r="AG23" s="15">
        <f t="shared" ref="AG23:AG34" si="61">O23-I23</f>
        <v>340</v>
      </c>
      <c r="AH23" s="15">
        <f t="shared" si="36"/>
        <v>252.09947867593883</v>
      </c>
      <c r="AI23" s="15">
        <f t="shared" si="37"/>
        <v>-679.95546426474175</v>
      </c>
      <c r="AJ23" s="16">
        <f t="shared" si="38"/>
        <v>-87.855985588801559</v>
      </c>
      <c r="AK23" s="17"/>
      <c r="AL23" s="9" t="str">
        <f t="shared" ref="AL23:AL33" si="62">AF23</f>
        <v>HOV2</v>
      </c>
      <c r="AM23" s="19">
        <f t="shared" ref="AM23:AM34" si="63">IF(I23=0, 0,AG23/I23)</f>
        <v>0</v>
      </c>
      <c r="AN23" s="19">
        <f t="shared" si="39"/>
        <v>6.3026437115613052E-2</v>
      </c>
      <c r="AO23" s="19">
        <f t="shared" si="40"/>
        <v>-7.2029214518235657E-3</v>
      </c>
      <c r="AP23" s="20">
        <f t="shared" si="41"/>
        <v>-8.9284668873568826E-4</v>
      </c>
      <c r="AR23" s="9" t="str">
        <f t="shared" ref="AR23:AR33" si="64">AL23</f>
        <v>HOV2</v>
      </c>
      <c r="AS23" s="55">
        <f>IF((AA23&gt;0)*AND(U23&gt;0),LN(U23/AA23)*$BE$1,IF((AA23=0)*AND(U23&gt;0),$BG$1,IF((AA23&gt;0)*AND(U23=0),-1*$BG$1,0)))</f>
        <v>-0.25</v>
      </c>
      <c r="AT23" s="55">
        <f t="shared" si="42"/>
        <v>-6.1119969338050702E-2</v>
      </c>
      <c r="AU23" s="56">
        <f t="shared" si="43"/>
        <v>7.2289877348925722E-3</v>
      </c>
      <c r="AV23" s="61">
        <f t="shared" si="44"/>
        <v>8.9324551375119965E-4</v>
      </c>
      <c r="AX23" s="64" t="str">
        <v>Autos &lt;  Workers</v>
      </c>
      <c r="AY23" s="64">
        <v>1.7884063038997229</v>
      </c>
      <c r="AZ23" s="64">
        <v>-6.1119969338050702E-2</v>
      </c>
      <c r="BA23" s="64">
        <v>-6.2257417059894543E-2</v>
      </c>
      <c r="BB23" s="64">
        <v>-9.3508878187524534E-3</v>
      </c>
      <c r="BC23" s="64">
        <v>-9.1534231824033904E-2</v>
      </c>
      <c r="BD23" s="64">
        <v>-1.6616871611354656E-2</v>
      </c>
      <c r="BE23" s="64">
        <v>0.35837659504899161</v>
      </c>
      <c r="BF23" s="64">
        <v>2.6762957044029992E-2</v>
      </c>
      <c r="BG23" s="64">
        <v>-8.3112259373797584E-2</v>
      </c>
      <c r="BH23" s="64">
        <v>0</v>
      </c>
      <c r="BI23" s="64">
        <v>-5.4660021940446016E-2</v>
      </c>
      <c r="BJ23" s="64">
        <v>-5.5248043085982787E-2</v>
      </c>
      <c r="BL23"/>
      <c r="BM23" s="109" t="s">
        <v>157</v>
      </c>
      <c r="BN23" s="113">
        <v>0</v>
      </c>
      <c r="BO23" s="113">
        <v>0</v>
      </c>
      <c r="BP23" s="114">
        <v>1.6358328737987291</v>
      </c>
      <c r="BQ23" s="114">
        <v>1.6358328737987291</v>
      </c>
      <c r="BR23" s="114">
        <v>1.6358328737987291</v>
      </c>
      <c r="BS23" s="114">
        <v>1.3388552592588563</v>
      </c>
      <c r="BT23" s="114">
        <v>1.3388552592588563</v>
      </c>
      <c r="BU23" s="114">
        <v>1.3388552592588563</v>
      </c>
      <c r="BV23" s="114">
        <v>-31.407173233044929</v>
      </c>
      <c r="BW23" s="114">
        <v>-31.689466509369826</v>
      </c>
      <c r="BX23" s="114">
        <v>5.694554210612556</v>
      </c>
      <c r="BY23" s="114">
        <v>6.5605395158072755</v>
      </c>
      <c r="BZ23" s="114">
        <v>6.828866111865338</v>
      </c>
      <c r="CA23" s="114">
        <v>4.8131353646079464</v>
      </c>
      <c r="CB23" s="115">
        <v>7.6279567799224015</v>
      </c>
      <c r="CC23" s="115">
        <v>7.9382072494671307</v>
      </c>
      <c r="CF23" s="109" t="s">
        <v>157</v>
      </c>
      <c r="CG23" s="112">
        <v>0</v>
      </c>
      <c r="CH23" s="112">
        <v>0</v>
      </c>
      <c r="CI23" s="110">
        <f>BP23+AZ23</f>
        <v>1.5747129044606785</v>
      </c>
      <c r="CJ23" s="110">
        <f>BQ23+AZ23</f>
        <v>1.5747129044606785</v>
      </c>
      <c r="CK23" s="110">
        <f>BR23+AZ23</f>
        <v>1.5747129044606785</v>
      </c>
      <c r="CL23" s="110">
        <f>BA23+BS23</f>
        <v>1.2765978421989617</v>
      </c>
      <c r="CM23" s="110">
        <f>BA23+BT23</f>
        <v>1.2765978421989617</v>
      </c>
      <c r="CN23" s="110">
        <f>BA23+BU23</f>
        <v>1.2765978421989617</v>
      </c>
      <c r="CO23" s="110">
        <f t="shared" si="45"/>
        <v>-31.416524120863681</v>
      </c>
      <c r="CP23" s="110">
        <f t="shared" si="45"/>
        <v>-31.781000741193861</v>
      </c>
      <c r="CQ23" s="110">
        <f t="shared" si="45"/>
        <v>5.6779373390012013</v>
      </c>
      <c r="CR23" s="110">
        <f t="shared" si="45"/>
        <v>6.9189161108562667</v>
      </c>
      <c r="CS23" s="110">
        <f t="shared" si="45"/>
        <v>6.8556290689093684</v>
      </c>
      <c r="CT23" s="110">
        <f t="shared" si="45"/>
        <v>4.7300231052341486</v>
      </c>
      <c r="CU23" s="111">
        <f t="shared" si="46"/>
        <v>7.5732967579819555</v>
      </c>
      <c r="CV23" s="111">
        <f t="shared" si="46"/>
        <v>7.8829592063811482</v>
      </c>
    </row>
    <row r="24" spans="1:100" s="64" customFormat="1" x14ac:dyDescent="0.25">
      <c r="A24" s="64">
        <v>3</v>
      </c>
      <c r="B24" s="9" t="s">
        <v>62</v>
      </c>
      <c r="C24" s="15">
        <f>SUMIFS(TourMode_Input!C:C,TourMode_Input!$A:$A,$A24,TourMode_Input!$B:$B,TourMode!$A$20)</f>
        <v>0</v>
      </c>
      <c r="D24" s="15">
        <f>SUMIFS(TourMode_Input!D:D,TourMode_Input!$A:$A,$A24,TourMode_Input!$B:$B,TourMode!$A$20)</f>
        <v>1077.46417</v>
      </c>
      <c r="E24" s="15">
        <f>SUMIFS(TourMode_Input!E:E,TourMode_Input!$A:$A,$A24,TourMode_Input!$B:$B,TourMode!$A$20)</f>
        <v>10577.963680000001</v>
      </c>
      <c r="F24" s="15">
        <f>SUMIFS(TourMode_Input!F:F,TourMode_Input!$A:$A,$A24,TourMode_Input!$B:$B,TourMode!$A$20)</f>
        <v>11655.42785</v>
      </c>
      <c r="G24" s="34"/>
      <c r="H24" s="9" t="str">
        <f t="shared" si="47"/>
        <v>HOV3</v>
      </c>
      <c r="I24" s="15">
        <f t="shared" si="33"/>
        <v>0</v>
      </c>
      <c r="J24" s="15">
        <f t="shared" si="33"/>
        <v>785.53985596863663</v>
      </c>
      <c r="K24" s="15">
        <f t="shared" si="33"/>
        <v>20030.505968739013</v>
      </c>
      <c r="L24" s="18">
        <f t="shared" si="48"/>
        <v>20816.045824707649</v>
      </c>
      <c r="M24" s="17"/>
      <c r="N24" s="9" t="str">
        <f t="shared" si="49"/>
        <v>HOV3</v>
      </c>
      <c r="O24" s="15">
        <f>SUMIFS(TourMode_Input!J:J,TourMode_Input!$H:$H,$A24,TourMode_Input!$I:$I,TourMode!$A$20)*Index!$D$3</f>
        <v>2</v>
      </c>
      <c r="P24" s="15">
        <f>SUMIFS(TourMode_Input!K:K,TourMode_Input!$H:$H,$A24,TourMode_Input!$I:$I,TourMode!$A$20)*Index!$D$3</f>
        <v>836</v>
      </c>
      <c r="Q24" s="15">
        <f>SUMIFS(TourMode_Input!L:L,TourMode_Input!$H:$H,$A24,TourMode_Input!$I:$I,TourMode!$A$20)*Index!$D$3</f>
        <v>19946</v>
      </c>
      <c r="R24" s="15">
        <f>SUMIFS(TourMode_Input!M:M,TourMode_Input!$H:$H,$A24,TourMode_Input!$I:$I,TourMode!$A$20)*Index!$D$3</f>
        <v>20784</v>
      </c>
      <c r="T24" s="9" t="str">
        <f t="shared" si="50"/>
        <v>HOV3</v>
      </c>
      <c r="U24" s="19">
        <f t="shared" si="51"/>
        <v>0</v>
      </c>
      <c r="V24" s="19">
        <f t="shared" si="52"/>
        <v>1.9779922847576088E-2</v>
      </c>
      <c r="W24" s="19">
        <f t="shared" si="53"/>
        <v>6.2146709592439009E-2</v>
      </c>
      <c r="X24" s="19">
        <f t="shared" si="54"/>
        <v>5.2659122547312788E-2</v>
      </c>
      <c r="Y24" s="17"/>
      <c r="Z24" s="9" t="str">
        <f t="shared" si="55"/>
        <v>HOV3</v>
      </c>
      <c r="AA24" s="19">
        <f t="shared" si="56"/>
        <v>6.0106990442988519E-5</v>
      </c>
      <c r="AB24" s="19">
        <f t="shared" si="57"/>
        <v>2.1050511154756511E-2</v>
      </c>
      <c r="AC24" s="19">
        <f t="shared" si="58"/>
        <v>6.1884521113213985E-2</v>
      </c>
      <c r="AD24" s="19">
        <f t="shared" si="59"/>
        <v>5.2578055036959462E-2</v>
      </c>
      <c r="AF24" s="9" t="str">
        <f t="shared" si="60"/>
        <v>HOV3</v>
      </c>
      <c r="AG24" s="15">
        <f t="shared" si="61"/>
        <v>2</v>
      </c>
      <c r="AH24" s="15">
        <f t="shared" si="36"/>
        <v>50.46014403136337</v>
      </c>
      <c r="AI24" s="15">
        <f t="shared" si="37"/>
        <v>-84.505968739013042</v>
      </c>
      <c r="AJ24" s="16">
        <f t="shared" si="38"/>
        <v>-32.045824707649444</v>
      </c>
      <c r="AK24" s="17"/>
      <c r="AL24" s="9" t="str">
        <f t="shared" si="62"/>
        <v>HOV3</v>
      </c>
      <c r="AM24" s="19">
        <f t="shared" si="63"/>
        <v>0</v>
      </c>
      <c r="AN24" s="19">
        <f t="shared" si="39"/>
        <v>6.4236262040634179E-2</v>
      </c>
      <c r="AO24" s="19">
        <f t="shared" si="40"/>
        <v>-4.2188634111838654E-3</v>
      </c>
      <c r="AP24" s="20">
        <f t="shared" si="41"/>
        <v>-1.5394770446562232E-3</v>
      </c>
      <c r="AR24" s="9" t="str">
        <f t="shared" si="64"/>
        <v>HOV3</v>
      </c>
      <c r="AS24" s="55">
        <f t="shared" ref="AS24:AS33" si="65">IF((AA24&gt;0)*AND(U24&gt;0),LN(U24/AA24)*$BE$1,IF((AA24=0)*AND(U24&gt;0),$BG$1,IF((AA24&gt;0)*AND(U24=0),-1*$BG$1,0)))</f>
        <v>-0.25</v>
      </c>
      <c r="AT24" s="55">
        <f t="shared" si="42"/>
        <v>-6.2257417059894543E-2</v>
      </c>
      <c r="AU24" s="56">
        <f t="shared" si="43"/>
        <v>4.2277879251401062E-3</v>
      </c>
      <c r="AV24" s="61">
        <f t="shared" si="44"/>
        <v>1.5406632570291894E-3</v>
      </c>
      <c r="AX24" s="64" t="str">
        <v>Autos &gt;= Workers</v>
      </c>
      <c r="AY24" s="64">
        <v>-6.2562133173926443E-3</v>
      </c>
      <c r="AZ24" s="64">
        <v>7.2289877348925722E-3</v>
      </c>
      <c r="BA24" s="64">
        <v>4.2277879251401062E-3</v>
      </c>
      <c r="BB24" s="64">
        <v>1.9537439626316714E-3</v>
      </c>
      <c r="BC24" s="64">
        <v>7.5779688819130997E-2</v>
      </c>
      <c r="BD24" s="64">
        <v>-5.3725932348388891E-2</v>
      </c>
      <c r="BE24" s="64">
        <v>0.21973891046960667</v>
      </c>
      <c r="BF24" s="64">
        <v>0.10311574276544062</v>
      </c>
      <c r="BG24" s="64">
        <v>0.25333598687905401</v>
      </c>
      <c r="BH24" s="64">
        <v>0</v>
      </c>
      <c r="BI24" s="64">
        <v>-9.4458613695002663E-2</v>
      </c>
      <c r="BJ24" s="64">
        <v>-2.7074069710998669E-2</v>
      </c>
      <c r="BL24"/>
      <c r="BM24" s="109" t="s">
        <v>158</v>
      </c>
      <c r="BN24" s="113">
        <v>0</v>
      </c>
      <c r="BO24" s="113">
        <v>0</v>
      </c>
      <c r="BP24" s="114">
        <v>0.10429017529922484</v>
      </c>
      <c r="BQ24" s="114">
        <v>0.10429017529922484</v>
      </c>
      <c r="BR24" s="114">
        <v>0.10429017529922484</v>
      </c>
      <c r="BS24" s="114">
        <v>0.18603467229000975</v>
      </c>
      <c r="BT24" s="114">
        <v>0.18603467229000975</v>
      </c>
      <c r="BU24" s="114">
        <v>0.18603467229000975</v>
      </c>
      <c r="BV24" s="114">
        <v>-17.67452105865766</v>
      </c>
      <c r="BW24" s="114">
        <v>-25.242865866261003</v>
      </c>
      <c r="BX24" s="114">
        <v>2.3152299256991591</v>
      </c>
      <c r="BY24" s="114">
        <v>3.3612912806213213</v>
      </c>
      <c r="BZ24" s="114">
        <v>3.2233326377820899</v>
      </c>
      <c r="CA24" s="114">
        <v>1.3488564077199989</v>
      </c>
      <c r="CB24" s="115">
        <v>6.6698313297776125E-3</v>
      </c>
      <c r="CC24" s="115">
        <v>0.64245573505202147</v>
      </c>
      <c r="CF24" s="109" t="s">
        <v>158</v>
      </c>
      <c r="CG24" s="112">
        <v>0</v>
      </c>
      <c r="CH24" s="112">
        <v>0</v>
      </c>
      <c r="CI24" s="110">
        <f>BP24+AZ24</f>
        <v>0.11151916303411741</v>
      </c>
      <c r="CJ24" s="110">
        <f>BQ24+AZ24</f>
        <v>0.11151916303411741</v>
      </c>
      <c r="CK24" s="110">
        <f>BR24+AZ24</f>
        <v>0.11151916303411741</v>
      </c>
      <c r="CL24" s="110">
        <f>BA24+BS24</f>
        <v>0.19026246021514986</v>
      </c>
      <c r="CM24" s="110">
        <f>BA24+BT24</f>
        <v>0.19026246021514986</v>
      </c>
      <c r="CN24" s="110">
        <f>BA24+BU24</f>
        <v>0.19026246021514986</v>
      </c>
      <c r="CO24" s="110">
        <f t="shared" si="45"/>
        <v>-17.67256731469503</v>
      </c>
      <c r="CP24" s="110">
        <f t="shared" si="45"/>
        <v>-25.16708617744187</v>
      </c>
      <c r="CQ24" s="110">
        <f t="shared" si="45"/>
        <v>2.2615039933507703</v>
      </c>
      <c r="CR24" s="110">
        <f t="shared" si="45"/>
        <v>3.5810301910909281</v>
      </c>
      <c r="CS24" s="110">
        <f t="shared" si="45"/>
        <v>3.3264483805475304</v>
      </c>
      <c r="CT24" s="110">
        <f t="shared" si="45"/>
        <v>1.602192394599053</v>
      </c>
      <c r="CU24" s="111">
        <f t="shared" si="46"/>
        <v>-8.7788782365225054E-2</v>
      </c>
      <c r="CV24" s="111">
        <f t="shared" si="46"/>
        <v>0.61538166534102279</v>
      </c>
    </row>
    <row r="25" spans="1:100" s="64" customFormat="1" x14ac:dyDescent="0.25">
      <c r="A25" s="64">
        <v>4</v>
      </c>
      <c r="B25" s="9" t="s">
        <v>45</v>
      </c>
      <c r="C25" s="15">
        <f>SUMIFS(TourMode_Input!C:C,TourMode_Input!$A:$A,$A25,TourMode_Input!$B:$B,TourMode!$A$20)</f>
        <v>396.96719999999999</v>
      </c>
      <c r="D25" s="15">
        <f>SUMIFS(TourMode_Input!D:D,TourMode_Input!$A:$A,$A25,TourMode_Input!$B:$B,TourMode!$A$20)</f>
        <v>76.095960000000005</v>
      </c>
      <c r="E25" s="15">
        <f>SUMIFS(TourMode_Input!E:E,TourMode_Input!$A:$A,$A25,TourMode_Input!$B:$B,TourMode!$A$20)</f>
        <v>3632.9753500000002</v>
      </c>
      <c r="F25" s="15">
        <f>SUMIFS(TourMode_Input!F:F,TourMode_Input!$A:$A,$A25,TourMode_Input!$B:$B,TourMode!$A$20)</f>
        <v>4106.0385100000003</v>
      </c>
      <c r="G25" s="34"/>
      <c r="H25" s="9" t="str">
        <f t="shared" si="47"/>
        <v>WALK</v>
      </c>
      <c r="I25" s="15">
        <f t="shared" si="33"/>
        <v>13799.309309011054</v>
      </c>
      <c r="J25" s="15">
        <f t="shared" si="33"/>
        <v>55.478790963596637</v>
      </c>
      <c r="K25" s="15">
        <f t="shared" si="33"/>
        <v>6879.4275187430676</v>
      </c>
      <c r="L25" s="18">
        <f t="shared" si="48"/>
        <v>20734.215618717717</v>
      </c>
      <c r="M25" s="17"/>
      <c r="N25" s="9" t="str">
        <f t="shared" si="49"/>
        <v>WALK</v>
      </c>
      <c r="O25" s="15">
        <f>SUMIFS(TourMode_Input!J:J,TourMode_Input!$H:$H,$A25,TourMode_Input!$I:$I,TourMode!$A$20)*Index!$D$3</f>
        <v>12938</v>
      </c>
      <c r="P25" s="15">
        <f>SUMIFS(TourMode_Input!K:K,TourMode_Input!$H:$H,$A25,TourMode_Input!$I:$I,TourMode!$A$20)*Index!$D$3</f>
        <v>56</v>
      </c>
      <c r="Q25" s="15">
        <f>SUMIFS(TourMode_Input!L:L,TourMode_Input!$H:$H,$A25,TourMode_Input!$I:$I,TourMode!$A$20)*Index!$D$3</f>
        <v>6866</v>
      </c>
      <c r="R25" s="15">
        <f>SUMIFS(TourMode_Input!M:M,TourMode_Input!$H:$H,$A25,TourMode_Input!$I:$I,TourMode!$A$20)*Index!$D$3</f>
        <v>19860</v>
      </c>
      <c r="T25" s="9" t="str">
        <f t="shared" si="50"/>
        <v>WALK</v>
      </c>
      <c r="U25" s="19">
        <f t="shared" si="51"/>
        <v>0.4147174763782846</v>
      </c>
      <c r="V25" s="19">
        <f t="shared" si="52"/>
        <v>1.396958023961239E-3</v>
      </c>
      <c r="W25" s="19">
        <f t="shared" si="53"/>
        <v>2.1344133035720483E-2</v>
      </c>
      <c r="X25" s="19">
        <f t="shared" si="54"/>
        <v>5.2452113642663806E-2</v>
      </c>
      <c r="Y25" s="17"/>
      <c r="Z25" s="9" t="str">
        <f t="shared" si="55"/>
        <v>WALK</v>
      </c>
      <c r="AA25" s="19">
        <f t="shared" si="56"/>
        <v>0.38883212117569271</v>
      </c>
      <c r="AB25" s="19">
        <f t="shared" si="57"/>
        <v>1.4100820869214887E-3</v>
      </c>
      <c r="AC25" s="19">
        <f t="shared" si="58"/>
        <v>2.1302472774657938E-2</v>
      </c>
      <c r="AD25" s="19">
        <f t="shared" si="59"/>
        <v>5.0240577994323271E-2</v>
      </c>
      <c r="AF25" s="9" t="str">
        <f t="shared" si="60"/>
        <v>WALK</v>
      </c>
      <c r="AG25" s="15">
        <f t="shared" si="61"/>
        <v>-861.30930901105421</v>
      </c>
      <c r="AH25" s="15">
        <f t="shared" si="36"/>
        <v>0.5212090364033628</v>
      </c>
      <c r="AI25" s="15">
        <f t="shared" si="37"/>
        <v>-13.427518743067594</v>
      </c>
      <c r="AJ25" s="16">
        <f t="shared" si="38"/>
        <v>-874.21561871771701</v>
      </c>
      <c r="AK25" s="17"/>
      <c r="AL25" s="9" t="str">
        <f t="shared" si="62"/>
        <v>WALK</v>
      </c>
      <c r="AM25" s="19">
        <f t="shared" si="63"/>
        <v>-6.2416842011694937E-2</v>
      </c>
      <c r="AN25" s="19">
        <f t="shared" si="39"/>
        <v>9.394743961622435E-3</v>
      </c>
      <c r="AO25" s="19">
        <f t="shared" si="40"/>
        <v>-1.9518366472332455E-3</v>
      </c>
      <c r="AP25" s="20">
        <f t="shared" si="41"/>
        <v>-4.2162946252402377E-2</v>
      </c>
      <c r="AR25" s="9" t="str">
        <f t="shared" si="64"/>
        <v>WALK</v>
      </c>
      <c r="AS25" s="55">
        <f t="shared" si="65"/>
        <v>6.4449823217155089E-2</v>
      </c>
      <c r="AT25" s="55">
        <f t="shared" si="42"/>
        <v>-9.3508878187524534E-3</v>
      </c>
      <c r="AU25" s="56">
        <f t="shared" si="43"/>
        <v>1.9537439626316714E-3</v>
      </c>
      <c r="AV25" s="61">
        <f t="shared" si="44"/>
        <v>4.307760551204972E-2</v>
      </c>
      <c r="AX25"/>
      <c r="AY25"/>
      <c r="AZ25"/>
      <c r="BA25"/>
      <c r="BB25"/>
      <c r="BC25"/>
      <c r="BD25"/>
      <c r="BE25"/>
      <c r="BF25"/>
      <c r="BG25"/>
      <c r="BH25"/>
      <c r="BI25"/>
      <c r="BJ25"/>
      <c r="BL25"/>
    </row>
    <row r="26" spans="1:100" s="64" customFormat="1" x14ac:dyDescent="0.25">
      <c r="A26" s="64">
        <v>5</v>
      </c>
      <c r="B26" s="9" t="s">
        <v>46</v>
      </c>
      <c r="C26" s="15">
        <f>SUMIFS(TourMode_Input!C:C,TourMode_Input!$A:$A,$A26,TourMode_Input!$B:$B,TourMode!$A$20)</f>
        <v>0</v>
      </c>
      <c r="D26" s="15">
        <f>SUMIFS(TourMode_Input!D:D,TourMode_Input!$A:$A,$A26,TourMode_Input!$B:$B,TourMode!$A$20)</f>
        <v>2873.7811000000002</v>
      </c>
      <c r="E26" s="15">
        <f>SUMIFS(TourMode_Input!E:E,TourMode_Input!$A:$A,$A26,TourMode_Input!$B:$B,TourMode!$A$20)</f>
        <v>4778.3644899999999</v>
      </c>
      <c r="F26" s="15">
        <f>SUMIFS(TourMode_Input!F:F,TourMode_Input!$A:$A,$A26,TourMode_Input!$B:$B,TourMode!$A$20)</f>
        <v>7652.1455900000001</v>
      </c>
      <c r="G26" s="34"/>
      <c r="H26" s="9" t="str">
        <f t="shared" si="47"/>
        <v>BIKE</v>
      </c>
      <c r="I26" s="15">
        <f t="shared" si="33"/>
        <v>0</v>
      </c>
      <c r="J26" s="15">
        <f t="shared" si="33"/>
        <v>2095.1690591988695</v>
      </c>
      <c r="K26" s="15">
        <f t="shared" si="33"/>
        <v>9048.3444009854575</v>
      </c>
      <c r="L26" s="18">
        <f t="shared" si="48"/>
        <v>11143.513460184327</v>
      </c>
      <c r="M26" s="17"/>
      <c r="N26" s="9" t="str">
        <f t="shared" si="49"/>
        <v>BIKE</v>
      </c>
      <c r="O26" s="15">
        <f>SUMIFS(TourMode_Input!J:J,TourMode_Input!$H:$H,$A26,TourMode_Input!$I:$I,TourMode!$A$20)*Index!$D$3</f>
        <v>14</v>
      </c>
      <c r="P26" s="15">
        <f>SUMIFS(TourMode_Input!K:K,TourMode_Input!$H:$H,$A26,TourMode_Input!$I:$I,TourMode!$A$20)*Index!$D$3</f>
        <v>2296</v>
      </c>
      <c r="Q26" s="15">
        <f>SUMIFS(TourMode_Input!L:L,TourMode_Input!$H:$H,$A26,TourMode_Input!$I:$I,TourMode!$A$20)*Index!$D$3</f>
        <v>8388</v>
      </c>
      <c r="R26" s="15">
        <f>SUMIFS(TourMode_Input!M:M,TourMode_Input!$H:$H,$A26,TourMode_Input!$I:$I,TourMode!$A$20)*Index!$D$3</f>
        <v>10698</v>
      </c>
      <c r="T26" s="9" t="str">
        <f t="shared" si="50"/>
        <v>BIKE</v>
      </c>
      <c r="U26" s="19">
        <f t="shared" si="51"/>
        <v>0</v>
      </c>
      <c r="V26" s="19">
        <f t="shared" si="52"/>
        <v>5.2756434990151327E-2</v>
      </c>
      <c r="W26" s="19">
        <f t="shared" si="53"/>
        <v>2.8073421243478201E-2</v>
      </c>
      <c r="X26" s="19">
        <f t="shared" si="54"/>
        <v>2.8190158969143096E-2</v>
      </c>
      <c r="Y26" s="17"/>
      <c r="Z26" s="9" t="str">
        <f t="shared" si="55"/>
        <v>BIKE</v>
      </c>
      <c r="AA26" s="19">
        <f t="shared" si="56"/>
        <v>4.2074893310091964E-4</v>
      </c>
      <c r="AB26" s="19">
        <f t="shared" si="57"/>
        <v>5.7813365563781034E-2</v>
      </c>
      <c r="AC26" s="19">
        <f t="shared" si="58"/>
        <v>2.6024634668486861E-2</v>
      </c>
      <c r="AD26" s="19">
        <f t="shared" si="59"/>
        <v>2.7063127058573531E-2</v>
      </c>
      <c r="AF26" s="9" t="str">
        <f t="shared" si="60"/>
        <v>BIKE</v>
      </c>
      <c r="AG26" s="15">
        <f t="shared" si="61"/>
        <v>14</v>
      </c>
      <c r="AH26" s="15">
        <f t="shared" si="36"/>
        <v>200.83094080113051</v>
      </c>
      <c r="AI26" s="15">
        <f t="shared" si="37"/>
        <v>-660.34440098545747</v>
      </c>
      <c r="AJ26" s="16">
        <f t="shared" si="38"/>
        <v>-445.51346018432741</v>
      </c>
      <c r="AK26" s="17"/>
      <c r="AL26" s="9" t="str">
        <f t="shared" si="62"/>
        <v>BIKE</v>
      </c>
      <c r="AM26" s="19">
        <f t="shared" si="63"/>
        <v>0</v>
      </c>
      <c r="AN26" s="19">
        <f t="shared" si="39"/>
        <v>9.5854289141670657E-2</v>
      </c>
      <c r="AO26" s="19">
        <f t="shared" si="40"/>
        <v>-7.2979582973603352E-2</v>
      </c>
      <c r="AP26" s="20">
        <f t="shared" si="41"/>
        <v>-3.9979622385358349E-2</v>
      </c>
      <c r="AR26" s="9" t="str">
        <f t="shared" si="64"/>
        <v>BIKE</v>
      </c>
      <c r="AS26" s="55">
        <f t="shared" si="65"/>
        <v>-0.25</v>
      </c>
      <c r="AT26" s="55">
        <f t="shared" si="42"/>
        <v>-9.1534231824033904E-2</v>
      </c>
      <c r="AU26" s="56">
        <f t="shared" si="43"/>
        <v>7.5779688819130997E-2</v>
      </c>
      <c r="AV26" s="61">
        <f t="shared" si="44"/>
        <v>4.0800768063619514E-2</v>
      </c>
      <c r="AX26"/>
      <c r="AY26"/>
      <c r="AZ26"/>
      <c r="BA26"/>
      <c r="BB26"/>
      <c r="BC26"/>
      <c r="BD26"/>
      <c r="BE26"/>
      <c r="BF26"/>
      <c r="BG26"/>
      <c r="BH26"/>
      <c r="BI26"/>
      <c r="BJ26"/>
      <c r="BL26"/>
    </row>
    <row r="27" spans="1:100" s="64" customFormat="1" x14ac:dyDescent="0.25">
      <c r="A27" s="64">
        <v>6</v>
      </c>
      <c r="B27" s="9" t="s">
        <v>56</v>
      </c>
      <c r="C27" s="15">
        <f>SUMIFS(TourMode_Input!C:C,TourMode_Input!$A:$A,$A27,TourMode_Input!$B:$B,TourMode!$A$20)</f>
        <v>18053.13720739463</v>
      </c>
      <c r="D27" s="15">
        <f>SUMIFS(TourMode_Input!D:D,TourMode_Input!$A:$A,$A27,TourMode_Input!$B:$B,TourMode!$A$20)</f>
        <v>13946.319655659192</v>
      </c>
      <c r="E27" s="15">
        <f>SUMIFS(TourMode_Input!E:E,TourMode_Input!$A:$A,$A27,TourMode_Input!$B:$B,TourMode!$A$20)</f>
        <v>16468.988145231931</v>
      </c>
      <c r="F27" s="15">
        <f>SUMIFS(TourMode_Input!F:F,TourMode_Input!$A:$A,$A27,TourMode_Input!$B:$B,TourMode!$A$20)</f>
        <v>48468.445008285751</v>
      </c>
      <c r="G27" s="34"/>
      <c r="H27" s="9" t="str">
        <f t="shared" si="47"/>
        <v>WLK TRN</v>
      </c>
      <c r="I27" s="67">
        <f t="shared" ref="I27:K30" si="66">C27</f>
        <v>18053.13720739463</v>
      </c>
      <c r="J27" s="67">
        <f t="shared" si="66"/>
        <v>13946.319655659192</v>
      </c>
      <c r="K27" s="67">
        <f t="shared" si="66"/>
        <v>16468.988145231931</v>
      </c>
      <c r="L27" s="69">
        <f t="shared" si="48"/>
        <v>48468.445008285751</v>
      </c>
      <c r="M27" s="17">
        <f>I27/I34</f>
        <v>0.54255987279541429</v>
      </c>
      <c r="N27" s="9" t="str">
        <f t="shared" si="49"/>
        <v>WLK TRN</v>
      </c>
      <c r="O27" s="15">
        <f>SUMIFS(TourMode_Input!J:J,TourMode_Input!$H:$H,$A27,TourMode_Input!$I:$I,TourMode!$A$20)*Index!$D$3</f>
        <v>18382</v>
      </c>
      <c r="P27" s="15">
        <f>SUMIFS(TourMode_Input!K:K,TourMode_Input!$H:$H,$A27,TourMode_Input!$I:$I,TourMode!$A$20)*Index!$D$3</f>
        <v>14180</v>
      </c>
      <c r="Q27" s="15">
        <f>SUMIFS(TourMode_Input!L:L,TourMode_Input!$H:$H,$A27,TourMode_Input!$I:$I,TourMode!$A$20)*Index!$D$3</f>
        <v>17378</v>
      </c>
      <c r="R27" s="15">
        <f>SUMIFS(TourMode_Input!M:M,TourMode_Input!$H:$H,$A27,TourMode_Input!$I:$I,TourMode!$A$20)*Index!$D$3</f>
        <v>49940</v>
      </c>
      <c r="T27" s="9" t="str">
        <f t="shared" si="50"/>
        <v>WLK TRN</v>
      </c>
      <c r="U27" s="19">
        <f t="shared" si="51"/>
        <v>0.54255987279541429</v>
      </c>
      <c r="V27" s="19">
        <f t="shared" si="52"/>
        <v>0.35116884865939452</v>
      </c>
      <c r="W27" s="19">
        <f t="shared" si="53"/>
        <v>5.1096733409549608E-2</v>
      </c>
      <c r="X27" s="19">
        <f t="shared" si="54"/>
        <v>0.12261242153586852</v>
      </c>
      <c r="Y27" s="17"/>
      <c r="Z27" s="9" t="str">
        <f t="shared" si="55"/>
        <v>WLK TRN</v>
      </c>
      <c r="AA27" s="19">
        <f t="shared" si="56"/>
        <v>0.5524433491615075</v>
      </c>
      <c r="AB27" s="19">
        <f t="shared" si="57"/>
        <v>0.35705292843833408</v>
      </c>
      <c r="AC27" s="19">
        <f t="shared" si="58"/>
        <v>5.3917036393534172E-2</v>
      </c>
      <c r="AD27" s="19">
        <f t="shared" si="59"/>
        <v>0.12633506873295589</v>
      </c>
      <c r="AF27" s="9" t="str">
        <f t="shared" si="60"/>
        <v>WLK TRN</v>
      </c>
      <c r="AG27" s="15">
        <f t="shared" si="61"/>
        <v>328.86279260537049</v>
      </c>
      <c r="AH27" s="15">
        <f t="shared" si="36"/>
        <v>233.68034434080801</v>
      </c>
      <c r="AI27" s="15">
        <f t="shared" si="37"/>
        <v>909.01185476806859</v>
      </c>
      <c r="AJ27" s="16">
        <f t="shared" si="38"/>
        <v>1471.5549917142489</v>
      </c>
      <c r="AK27" s="17"/>
      <c r="AL27" s="9" t="str">
        <f t="shared" si="62"/>
        <v>WLK TRN</v>
      </c>
      <c r="AM27" s="19">
        <f t="shared" si="63"/>
        <v>1.8216379171519678E-2</v>
      </c>
      <c r="AN27" s="19">
        <f t="shared" si="39"/>
        <v>1.6755699719386848E-2</v>
      </c>
      <c r="AO27" s="19">
        <f t="shared" si="40"/>
        <v>5.5195367605583218E-2</v>
      </c>
      <c r="AP27" s="20">
        <f t="shared" si="41"/>
        <v>3.0361093521004943E-2</v>
      </c>
      <c r="AR27" s="9" t="str">
        <f t="shared" si="64"/>
        <v>WLK TRN</v>
      </c>
      <c r="AS27" s="55">
        <f t="shared" si="65"/>
        <v>-1.80524487557715E-2</v>
      </c>
      <c r="AT27" s="55">
        <f t="shared" si="42"/>
        <v>-1.6616871611354656E-2</v>
      </c>
      <c r="AU27" s="56">
        <f t="shared" si="43"/>
        <v>-5.3725932348388891E-2</v>
      </c>
      <c r="AV27" s="61">
        <f t="shared" si="44"/>
        <v>-2.9909317038040402E-2</v>
      </c>
      <c r="AX27"/>
      <c r="AY27"/>
      <c r="AZ27"/>
      <c r="BA27"/>
      <c r="BB27"/>
      <c r="BC27"/>
      <c r="BD27"/>
      <c r="BE27"/>
      <c r="BF27"/>
      <c r="BG27"/>
      <c r="BH27"/>
      <c r="BI27"/>
      <c r="BJ27"/>
      <c r="BL27"/>
    </row>
    <row r="28" spans="1:100" s="64" customFormat="1" x14ac:dyDescent="0.25">
      <c r="A28" s="64">
        <v>7</v>
      </c>
      <c r="B28" s="9" t="s">
        <v>58</v>
      </c>
      <c r="C28" s="15">
        <f>SUMIFS(TourMode_Input!C:C,TourMode_Input!$A:$A,$A28,TourMode_Input!$B:$B,TourMode!$A$20)</f>
        <v>0</v>
      </c>
      <c r="D28" s="15">
        <f>SUMIFS(TourMode_Input!D:D,TourMode_Input!$A:$A,$A28,TourMode_Input!$B:$B,TourMode!$A$20)</f>
        <v>984.53104660167924</v>
      </c>
      <c r="E28" s="15">
        <f>SUMIFS(TourMode_Input!E:E,TourMode_Input!$A:$A,$A28,TourMode_Input!$B:$B,TourMode!$A$20)</f>
        <v>3515.5105508861266</v>
      </c>
      <c r="F28" s="15">
        <f>SUMIFS(TourMode_Input!F:F,TourMode_Input!$A:$A,$A28,TourMode_Input!$B:$B,TourMode!$A$20)</f>
        <v>4500.041597487806</v>
      </c>
      <c r="G28" s="34"/>
      <c r="H28" s="9" t="str">
        <f t="shared" si="47"/>
        <v>PNR TRN</v>
      </c>
      <c r="I28" s="67">
        <f t="shared" si="66"/>
        <v>0</v>
      </c>
      <c r="J28" s="67">
        <f t="shared" si="66"/>
        <v>984.53104660167924</v>
      </c>
      <c r="K28" s="67">
        <f t="shared" si="66"/>
        <v>3515.5105508861266</v>
      </c>
      <c r="L28" s="69">
        <f t="shared" si="48"/>
        <v>4500.041597487806</v>
      </c>
      <c r="M28" s="17"/>
      <c r="N28" s="9" t="str">
        <f t="shared" si="49"/>
        <v>PNR TRN</v>
      </c>
      <c r="O28" s="15">
        <f>SUMIFS(TourMode_Input!J:J,TourMode_Input!$H:$H,$A28,TourMode_Input!$I:$I,TourMode!$A$20)*Index!$D$3</f>
        <v>0</v>
      </c>
      <c r="P28" s="15">
        <f>SUMIFS(TourMode_Input!K:K,TourMode_Input!$H:$H,$A28,TourMode_Input!$I:$I,TourMode!$A$20)*Index!$D$3</f>
        <v>688</v>
      </c>
      <c r="Q28" s="15">
        <f>SUMIFS(TourMode_Input!L:L,TourMode_Input!$H:$H,$A28,TourMode_Input!$I:$I,TourMode!$A$20)*Index!$D$3</f>
        <v>2822</v>
      </c>
      <c r="R28" s="15">
        <f>SUMIFS(TourMode_Input!M:M,TourMode_Input!$H:$H,$A28,TourMode_Input!$I:$I,TourMode!$A$20)*Index!$D$3</f>
        <v>3510</v>
      </c>
      <c r="T28" s="9" t="str">
        <f t="shared" si="50"/>
        <v>PNR TRN</v>
      </c>
      <c r="U28" s="19">
        <f t="shared" si="51"/>
        <v>0</v>
      </c>
      <c r="V28" s="19">
        <f t="shared" si="52"/>
        <v>2.4790528443412382E-2</v>
      </c>
      <c r="W28" s="19">
        <f t="shared" si="53"/>
        <v>1.0907233876969772E-2</v>
      </c>
      <c r="X28" s="19">
        <f t="shared" si="54"/>
        <v>1.1383921996791804E-2</v>
      </c>
      <c r="Y28" s="17"/>
      <c r="Z28" s="9" t="str">
        <f t="shared" si="55"/>
        <v>PNR TRN</v>
      </c>
      <c r="AA28" s="19">
        <f t="shared" si="56"/>
        <v>0</v>
      </c>
      <c r="AB28" s="19">
        <f t="shared" si="57"/>
        <v>1.7323865639321145E-2</v>
      </c>
      <c r="AC28" s="19">
        <f t="shared" si="58"/>
        <v>8.7555459030126282E-3</v>
      </c>
      <c r="AD28" s="19">
        <f t="shared" si="59"/>
        <v>8.8793770775465602E-3</v>
      </c>
      <c r="AF28" s="9" t="str">
        <f t="shared" si="60"/>
        <v>PNR TRN</v>
      </c>
      <c r="AG28" s="15">
        <f t="shared" si="61"/>
        <v>0</v>
      </c>
      <c r="AH28" s="15">
        <f t="shared" si="36"/>
        <v>-296.53104660167924</v>
      </c>
      <c r="AI28" s="15">
        <f t="shared" si="37"/>
        <v>-693.51055088612657</v>
      </c>
      <c r="AJ28" s="16">
        <f t="shared" si="38"/>
        <v>-990.04159748780603</v>
      </c>
      <c r="AK28" s="17"/>
      <c r="AL28" s="9" t="str">
        <f t="shared" si="62"/>
        <v>PNR TRN</v>
      </c>
      <c r="AM28" s="19">
        <f t="shared" si="63"/>
        <v>0</v>
      </c>
      <c r="AN28" s="19">
        <f t="shared" si="39"/>
        <v>-0.30119014288601659</v>
      </c>
      <c r="AO28" s="19">
        <f t="shared" si="40"/>
        <v>-0.19727164542610146</v>
      </c>
      <c r="AP28" s="20">
        <f t="shared" si="41"/>
        <v>-0.22000721016456978</v>
      </c>
      <c r="AR28" s="9" t="str">
        <f t="shared" si="64"/>
        <v>PNR TRN</v>
      </c>
      <c r="AS28" s="55">
        <f t="shared" si="65"/>
        <v>0</v>
      </c>
      <c r="AT28" s="55">
        <f t="shared" si="42"/>
        <v>0.35837659504899161</v>
      </c>
      <c r="AU28" s="56">
        <f t="shared" si="43"/>
        <v>0.21973891046960667</v>
      </c>
      <c r="AV28" s="61">
        <f t="shared" si="44"/>
        <v>0.24847060314195424</v>
      </c>
      <c r="AX28"/>
      <c r="AY28"/>
      <c r="AZ28"/>
      <c r="BA28"/>
      <c r="BB28"/>
      <c r="BC28"/>
      <c r="BD28"/>
      <c r="BE28"/>
      <c r="BF28"/>
      <c r="BG28"/>
      <c r="BH28"/>
      <c r="BI28"/>
      <c r="BJ28"/>
      <c r="BL28"/>
    </row>
    <row r="29" spans="1:100" s="64" customFormat="1" x14ac:dyDescent="0.25">
      <c r="A29" s="64">
        <v>8</v>
      </c>
      <c r="B29" s="9" t="s">
        <v>57</v>
      </c>
      <c r="C29" s="15">
        <f>SUMIFS(TourMode_Input!C:C,TourMode_Input!$A:$A,$A29,TourMode_Input!$B:$B,TourMode!$A$20)</f>
        <v>1294.1242337412541</v>
      </c>
      <c r="D29" s="15">
        <f>SUMIFS(TourMode_Input!D:D,TourMode_Input!$A:$A,$A29,TourMode_Input!$B:$B,TourMode!$A$20)</f>
        <v>3438.812160832566</v>
      </c>
      <c r="E29" s="15">
        <f>SUMIFS(TourMode_Input!E:E,TourMode_Input!$A:$A,$A29,TourMode_Input!$B:$B,TourMode!$A$20)</f>
        <v>5332.4608357028437</v>
      </c>
      <c r="F29" s="15">
        <f>SUMIFS(TourMode_Input!F:F,TourMode_Input!$A:$A,$A29,TourMode_Input!$B:$B,TourMode!$A$20)</f>
        <v>10065.397230276663</v>
      </c>
      <c r="G29" s="34"/>
      <c r="H29" s="9" t="str">
        <f t="shared" si="47"/>
        <v>KNR TRN</v>
      </c>
      <c r="I29" s="67">
        <f t="shared" si="66"/>
        <v>1294.1242337412541</v>
      </c>
      <c r="J29" s="67">
        <f t="shared" si="66"/>
        <v>3438.812160832566</v>
      </c>
      <c r="K29" s="67">
        <f t="shared" si="66"/>
        <v>5332.4608357028437</v>
      </c>
      <c r="L29" s="69">
        <f t="shared" si="48"/>
        <v>10065.397230276663</v>
      </c>
      <c r="M29" s="17"/>
      <c r="N29" s="9" t="str">
        <f t="shared" si="49"/>
        <v>KNR TRN</v>
      </c>
      <c r="O29" s="15">
        <f>SUMIFS(TourMode_Input!J:J,TourMode_Input!$H:$H,$A29,TourMode_Input!$I:$I,TourMode!$A$20)*Index!$D$3</f>
        <v>1466</v>
      </c>
      <c r="P29" s="15">
        <f>SUMIFS(TourMode_Input!K:K,TourMode_Input!$H:$H,$A29,TourMode_Input!$I:$I,TourMode!$A$20)*Index!$D$3</f>
        <v>3348</v>
      </c>
      <c r="Q29" s="15">
        <f>SUMIFS(TourMode_Input!L:L,TourMode_Input!$H:$H,$A29,TourMode_Input!$I:$I,TourMode!$A$20)*Index!$D$3</f>
        <v>4810</v>
      </c>
      <c r="R29" s="15">
        <f>SUMIFS(TourMode_Input!M:M,TourMode_Input!$H:$H,$A29,TourMode_Input!$I:$I,TourMode!$A$20)*Index!$D$3</f>
        <v>9624</v>
      </c>
      <c r="T29" s="9" t="str">
        <f t="shared" si="50"/>
        <v>KNR TRN</v>
      </c>
      <c r="U29" s="19">
        <f t="shared" si="51"/>
        <v>3.8892956474762666E-2</v>
      </c>
      <c r="V29" s="19">
        <f t="shared" si="52"/>
        <v>8.6589418362103196E-2</v>
      </c>
      <c r="W29" s="19">
        <f t="shared" si="53"/>
        <v>1.6544509434094024E-2</v>
      </c>
      <c r="X29" s="19">
        <f t="shared" si="54"/>
        <v>2.5462808388296079E-2</v>
      </c>
      <c r="Y29" s="17"/>
      <c r="Z29" s="9" t="str">
        <f t="shared" si="55"/>
        <v>KNR TRN</v>
      </c>
      <c r="AA29" s="19">
        <f t="shared" si="56"/>
        <v>4.4058423994710584E-2</v>
      </c>
      <c r="AB29" s="19">
        <f t="shared" si="57"/>
        <v>8.4302764768091856E-2</v>
      </c>
      <c r="AC29" s="19">
        <f t="shared" si="58"/>
        <v>1.4923520833979709E-2</v>
      </c>
      <c r="AD29" s="19">
        <f t="shared" si="59"/>
        <v>2.4346189457067832E-2</v>
      </c>
      <c r="AF29" s="9" t="str">
        <f t="shared" si="60"/>
        <v>KNR TRN</v>
      </c>
      <c r="AG29" s="15">
        <f t="shared" si="61"/>
        <v>171.8757662587459</v>
      </c>
      <c r="AH29" s="15">
        <f t="shared" si="36"/>
        <v>-90.812160832565951</v>
      </c>
      <c r="AI29" s="15">
        <f t="shared" si="37"/>
        <v>-522.46083570284372</v>
      </c>
      <c r="AJ29" s="16">
        <f t="shared" si="38"/>
        <v>-441.39723027666332</v>
      </c>
      <c r="AK29" s="17"/>
      <c r="AL29" s="9" t="str">
        <f t="shared" si="62"/>
        <v>KNR TRN</v>
      </c>
      <c r="AM29" s="19">
        <f t="shared" si="63"/>
        <v>0.13281241613246117</v>
      </c>
      <c r="AN29" s="19">
        <f t="shared" si="39"/>
        <v>-2.6408002701310544E-2</v>
      </c>
      <c r="AO29" s="19">
        <f t="shared" si="40"/>
        <v>-9.7977435146784517E-2</v>
      </c>
      <c r="AP29" s="20">
        <f t="shared" si="41"/>
        <v>-4.3852936965959245E-2</v>
      </c>
      <c r="AR29" s="9" t="str">
        <f t="shared" si="64"/>
        <v>KNR TRN</v>
      </c>
      <c r="AS29" s="55">
        <f t="shared" si="65"/>
        <v>-0.12470340446616246</v>
      </c>
      <c r="AT29" s="55">
        <f t="shared" si="42"/>
        <v>2.6762957044029992E-2</v>
      </c>
      <c r="AU29" s="56">
        <f t="shared" si="43"/>
        <v>0.10311574276544062</v>
      </c>
      <c r="AV29" s="61">
        <f t="shared" si="44"/>
        <v>4.4843546136041273E-2</v>
      </c>
      <c r="AX29"/>
      <c r="AY29"/>
      <c r="AZ29"/>
      <c r="BA29"/>
      <c r="BB29"/>
      <c r="BC29"/>
      <c r="BD29"/>
      <c r="BE29"/>
      <c r="BF29"/>
      <c r="BG29"/>
      <c r="BH29"/>
      <c r="BI29"/>
      <c r="BJ29"/>
      <c r="BL29"/>
    </row>
    <row r="30" spans="1:100" s="64" customFormat="1" x14ac:dyDescent="0.25">
      <c r="A30" s="64">
        <v>9</v>
      </c>
      <c r="B30" s="9" t="s">
        <v>127</v>
      </c>
      <c r="C30" s="15">
        <f>SUMIFS(TourMode_Input!C:C,TourMode_Input!$A:$A,$A30,TourMode_Input!$B:$B,TourMode!$A$20)</f>
        <v>127.42924985309138</v>
      </c>
      <c r="D30" s="15">
        <f>SUMIFS(TourMode_Input!D:D,TourMode_Input!$A:$A,$A30,TourMode_Input!$B:$B,TourMode!$A$20)</f>
        <v>95.70577483746824</v>
      </c>
      <c r="E30" s="15">
        <f>SUMIFS(TourMode_Input!E:E,TourMode_Input!$A:$A,$A30,TourMode_Input!$B:$B,TourMode!$A$20)</f>
        <v>304.04259049471858</v>
      </c>
      <c r="F30" s="15">
        <f>SUMIFS(TourMode_Input!F:F,TourMode_Input!$A:$A,$A30,TourMode_Input!$B:$B,TourMode!$A$20)</f>
        <v>527.17761518527823</v>
      </c>
      <c r="G30" s="34"/>
      <c r="H30" s="9" t="str">
        <f t="shared" si="47"/>
        <v>TNC TRN</v>
      </c>
      <c r="I30" s="67">
        <f t="shared" si="66"/>
        <v>127.42924985309138</v>
      </c>
      <c r="J30" s="67">
        <f t="shared" si="66"/>
        <v>95.70577483746824</v>
      </c>
      <c r="K30" s="67">
        <f t="shared" si="66"/>
        <v>304.04259049471858</v>
      </c>
      <c r="L30" s="69">
        <f t="shared" si="48"/>
        <v>527.17761518527823</v>
      </c>
      <c r="M30" s="17"/>
      <c r="N30" s="9" t="str">
        <f t="shared" si="49"/>
        <v>TNC TRN</v>
      </c>
      <c r="O30" s="15">
        <f>SUMIFS(TourMode_Input!J:J,TourMode_Input!$H:$H,$A30,TourMode_Input!$I:$I,TourMode!$A$20)*Index!$D$3</f>
        <v>132</v>
      </c>
      <c r="P30" s="15">
        <f>SUMIFS(TourMode_Input!K:K,TourMode_Input!$H:$H,$A30,TourMode_Input!$I:$I,TourMode!$A$20)*Index!$D$3</f>
        <v>104</v>
      </c>
      <c r="Q30" s="15">
        <f>SUMIFS(TourMode_Input!L:L,TourMode_Input!$H:$H,$A30,TourMode_Input!$I:$I,TourMode!$A$20)*Index!$D$3</f>
        <v>236</v>
      </c>
      <c r="R30" s="15">
        <f>SUMIFS(TourMode_Input!M:M,TourMode_Input!$H:$H,$A30,TourMode_Input!$I:$I,TourMode!$A$20)*Index!$D$3</f>
        <v>472</v>
      </c>
      <c r="T30" s="9" t="str">
        <f t="shared" si="50"/>
        <v>TNC TRN</v>
      </c>
      <c r="U30" s="19">
        <f t="shared" si="51"/>
        <v>3.8296943515384765E-3</v>
      </c>
      <c r="V30" s="19">
        <f t="shared" si="52"/>
        <v>2.4098749770224167E-3</v>
      </c>
      <c r="W30" s="19">
        <f t="shared" si="53"/>
        <v>9.4332347893245211E-4</v>
      </c>
      <c r="X30" s="19">
        <f t="shared" si="54"/>
        <v>1.3336207498780117E-3</v>
      </c>
      <c r="Y30" s="17"/>
      <c r="Z30" s="9" t="str">
        <f t="shared" si="55"/>
        <v>TNC TRN</v>
      </c>
      <c r="AA30" s="19">
        <f t="shared" si="56"/>
        <v>3.9670613692372424E-3</v>
      </c>
      <c r="AB30" s="19">
        <f t="shared" si="57"/>
        <v>2.6187238757113362E-3</v>
      </c>
      <c r="AC30" s="19">
        <f t="shared" si="58"/>
        <v>7.3221432782104182E-4</v>
      </c>
      <c r="AD30" s="19">
        <f t="shared" si="59"/>
        <v>1.1940358919093948E-3</v>
      </c>
      <c r="AF30" s="9" t="str">
        <f t="shared" si="60"/>
        <v>TNC TRN</v>
      </c>
      <c r="AG30" s="15">
        <f t="shared" si="61"/>
        <v>4.5707501469086225</v>
      </c>
      <c r="AH30" s="15">
        <f t="shared" si="36"/>
        <v>8.2942251625317596</v>
      </c>
      <c r="AI30" s="15">
        <f t="shared" si="37"/>
        <v>-68.042590494718581</v>
      </c>
      <c r="AJ30" s="16">
        <f t="shared" si="38"/>
        <v>-55.177615185278228</v>
      </c>
      <c r="AK30" s="17"/>
      <c r="AL30" s="9" t="str">
        <f t="shared" si="62"/>
        <v>TNC TRN</v>
      </c>
      <c r="AM30" s="19">
        <f t="shared" si="63"/>
        <v>3.5868924537954018E-2</v>
      </c>
      <c r="AN30" s="19">
        <f t="shared" si="39"/>
        <v>8.6663789897917634E-2</v>
      </c>
      <c r="AO30" s="19">
        <f t="shared" si="40"/>
        <v>-0.22379295737483373</v>
      </c>
      <c r="AP30" s="20">
        <f t="shared" si="41"/>
        <v>-0.10466608140386591</v>
      </c>
      <c r="AR30" s="9" t="str">
        <f t="shared" si="64"/>
        <v>TNC TRN</v>
      </c>
      <c r="AS30" s="55">
        <f t="shared" si="65"/>
        <v>-3.5240615116610557E-2</v>
      </c>
      <c r="AT30" s="55">
        <f t="shared" si="42"/>
        <v>-8.3112259373797584E-2</v>
      </c>
      <c r="AU30" s="56">
        <f t="shared" si="43"/>
        <v>0.25333598687905401</v>
      </c>
      <c r="AV30" s="61">
        <f t="shared" si="44"/>
        <v>0.11055853688581731</v>
      </c>
      <c r="AX30"/>
      <c r="AY30"/>
      <c r="AZ30"/>
      <c r="BA30"/>
      <c r="BB30"/>
      <c r="BC30"/>
      <c r="BD30"/>
      <c r="BE30"/>
      <c r="BF30"/>
      <c r="BG30"/>
      <c r="BH30"/>
      <c r="BI30"/>
      <c r="BJ30"/>
      <c r="BL30"/>
    </row>
    <row r="31" spans="1:100" s="64" customFormat="1" x14ac:dyDescent="0.25">
      <c r="A31" s="64">
        <v>10</v>
      </c>
      <c r="B31" s="9" t="s">
        <v>47</v>
      </c>
      <c r="C31" s="15">
        <f>SUMIFS(TourMode_Input!C:C,TourMode_Input!$A:$A,$A31,TourMode_Input!$B:$B,TourMode!$A$20)</f>
        <v>0</v>
      </c>
      <c r="D31" s="15">
        <f>SUMIFS(TourMode_Input!D:D,TourMode_Input!$A:$A,$A31,TourMode_Input!$B:$B,TourMode!$A$20)</f>
        <v>0</v>
      </c>
      <c r="E31" s="15">
        <f>SUMIFS(TourMode_Input!E:E,TourMode_Input!$A:$A,$A31,TourMode_Input!$B:$B,TourMode!$A$20)</f>
        <v>0</v>
      </c>
      <c r="F31" s="15">
        <f>SUMIFS(TourMode_Input!F:F,TourMode_Input!$A:$A,$A31,TourMode_Input!$B:$B,TourMode!$A$20)</f>
        <v>0</v>
      </c>
      <c r="G31" s="34"/>
      <c r="H31" s="9" t="str">
        <f t="shared" si="47"/>
        <v>SCHBUS</v>
      </c>
      <c r="I31" s="15">
        <f t="shared" ref="I31:K33" si="67">C31*(O$34-SUM(C$27:C$30))/(C$34-SUM(C$27:C$30))</f>
        <v>0</v>
      </c>
      <c r="J31" s="15">
        <f t="shared" si="67"/>
        <v>0</v>
      </c>
      <c r="K31" s="15">
        <f t="shared" si="67"/>
        <v>0</v>
      </c>
      <c r="L31" s="18">
        <f t="shared" si="48"/>
        <v>0</v>
      </c>
      <c r="M31" s="17"/>
      <c r="N31" s="9" t="str">
        <f t="shared" si="49"/>
        <v>SCHBUS</v>
      </c>
      <c r="O31" s="15">
        <f>SUMIFS(TourMode_Input!J:J,TourMode_Input!$H:$H,$A31,TourMode_Input!$I:$I,TourMode!$A$20)*Index!$D$3</f>
        <v>0</v>
      </c>
      <c r="P31" s="15">
        <f>SUMIFS(TourMode_Input!K:K,TourMode_Input!$H:$H,$A31,TourMode_Input!$I:$I,TourMode!$A$20)*Index!$D$3</f>
        <v>0</v>
      </c>
      <c r="Q31" s="15">
        <f>SUMIFS(TourMode_Input!L:L,TourMode_Input!$H:$H,$A31,TourMode_Input!$I:$I,TourMode!$A$20)*Index!$D$3</f>
        <v>0</v>
      </c>
      <c r="R31" s="15">
        <f>SUMIFS(TourMode_Input!M:M,TourMode_Input!$H:$H,$A31,TourMode_Input!$I:$I,TourMode!$A$20)*Index!$D$3</f>
        <v>0</v>
      </c>
      <c r="T31" s="9" t="str">
        <f t="shared" si="50"/>
        <v>SCHBUS</v>
      </c>
      <c r="U31" s="19">
        <f t="shared" si="51"/>
        <v>0</v>
      </c>
      <c r="V31" s="19">
        <f t="shared" si="52"/>
        <v>0</v>
      </c>
      <c r="W31" s="19">
        <f t="shared" si="53"/>
        <v>0</v>
      </c>
      <c r="X31" s="19">
        <f t="shared" si="54"/>
        <v>0</v>
      </c>
      <c r="Y31" s="17"/>
      <c r="Z31" s="9" t="str">
        <f t="shared" si="55"/>
        <v>SCHBUS</v>
      </c>
      <c r="AA31" s="19">
        <f t="shared" si="56"/>
        <v>0</v>
      </c>
      <c r="AB31" s="19">
        <f t="shared" si="57"/>
        <v>0</v>
      </c>
      <c r="AC31" s="19">
        <f t="shared" si="58"/>
        <v>0</v>
      </c>
      <c r="AD31" s="19">
        <f t="shared" si="59"/>
        <v>0</v>
      </c>
      <c r="AF31" s="9" t="str">
        <f t="shared" si="60"/>
        <v>SCHBUS</v>
      </c>
      <c r="AG31" s="15">
        <f t="shared" si="61"/>
        <v>0</v>
      </c>
      <c r="AH31" s="15">
        <f t="shared" si="36"/>
        <v>0</v>
      </c>
      <c r="AI31" s="15">
        <f t="shared" si="37"/>
        <v>0</v>
      </c>
      <c r="AJ31" s="16">
        <f t="shared" si="38"/>
        <v>0</v>
      </c>
      <c r="AK31" s="17"/>
      <c r="AL31" s="9" t="str">
        <f t="shared" si="62"/>
        <v>SCHBUS</v>
      </c>
      <c r="AM31" s="19">
        <f t="shared" si="63"/>
        <v>0</v>
      </c>
      <c r="AN31" s="19">
        <f t="shared" si="39"/>
        <v>0</v>
      </c>
      <c r="AO31" s="19">
        <f t="shared" si="40"/>
        <v>0</v>
      </c>
      <c r="AP31" s="20">
        <f t="shared" si="41"/>
        <v>0</v>
      </c>
      <c r="AR31" s="9" t="str">
        <f t="shared" si="64"/>
        <v>SCHBUS</v>
      </c>
      <c r="AS31" s="55">
        <f t="shared" si="65"/>
        <v>0</v>
      </c>
      <c r="AT31" s="55">
        <f t="shared" si="42"/>
        <v>0</v>
      </c>
      <c r="AU31" s="56">
        <f t="shared" si="43"/>
        <v>0</v>
      </c>
      <c r="AV31" s="61">
        <f t="shared" si="44"/>
        <v>0</v>
      </c>
      <c r="AX31"/>
      <c r="AY31"/>
      <c r="AZ31"/>
      <c r="BA31"/>
      <c r="BB31"/>
      <c r="BC31"/>
      <c r="BD31"/>
      <c r="BE31"/>
      <c r="BF31"/>
      <c r="BG31"/>
      <c r="BH31"/>
      <c r="BI31"/>
      <c r="BJ31"/>
      <c r="BL31"/>
    </row>
    <row r="32" spans="1:100" s="64" customFormat="1" x14ac:dyDescent="0.25">
      <c r="A32" s="64">
        <v>11</v>
      </c>
      <c r="B32" s="9" t="s">
        <v>114</v>
      </c>
      <c r="C32" s="15">
        <f>SUMIFS(TourMode_Input!C:C,TourMode_Input!$A:$A,$A32,TourMode_Input!$B:$B,TourMode!$A$20)</f>
        <v>0</v>
      </c>
      <c r="D32" s="15">
        <f>SUMIFS(TourMode_Input!D:D,TourMode_Input!$A:$A,$A32,TourMode_Input!$B:$B,TourMode!$A$20)</f>
        <v>2703.81387</v>
      </c>
      <c r="E32" s="15">
        <f>SUMIFS(TourMode_Input!E:E,TourMode_Input!$A:$A,$A32,TourMode_Input!$B:$B,TourMode!$A$20)</f>
        <v>1923.895</v>
      </c>
      <c r="F32" s="15">
        <f>SUMIFS(TourMode_Input!F:F,TourMode_Input!$A:$A,$A32,TourMode_Input!$B:$B,TourMode!$A$20)</f>
        <v>4627.7088700000004</v>
      </c>
      <c r="G32" s="34"/>
      <c r="H32" s="9" t="str">
        <f t="shared" si="47"/>
        <v>TAXI</v>
      </c>
      <c r="I32" s="15">
        <f t="shared" si="67"/>
        <v>0</v>
      </c>
      <c r="J32" s="15">
        <f t="shared" si="67"/>
        <v>1971.2521466080884</v>
      </c>
      <c r="K32" s="15">
        <f t="shared" si="67"/>
        <v>3643.1010208126504</v>
      </c>
      <c r="L32" s="18">
        <f t="shared" si="48"/>
        <v>5614.3531674207388</v>
      </c>
      <c r="M32" s="17"/>
      <c r="N32" s="9" t="str">
        <f t="shared" si="49"/>
        <v>TAXI</v>
      </c>
      <c r="O32" s="15">
        <f>SUMIFS(TourMode_Input!J:J,TourMode_Input!$H:$H,$A32,TourMode_Input!$I:$I,TourMode!$A$20)*Index!$D$3</f>
        <v>0</v>
      </c>
      <c r="P32" s="15">
        <f>SUMIFS(TourMode_Input!K:K,TourMode_Input!$H:$H,$A32,TourMode_Input!$I:$I,TourMode!$A$20)*Index!$D$3</f>
        <v>2082</v>
      </c>
      <c r="Q32" s="15">
        <f>SUMIFS(TourMode_Input!L:L,TourMode_Input!$H:$H,$A32,TourMode_Input!$I:$I,TourMode!$A$20)*Index!$D$3</f>
        <v>4004</v>
      </c>
      <c r="R32" s="15">
        <f>SUMIFS(TourMode_Input!M:M,TourMode_Input!$H:$H,$A32,TourMode_Input!$I:$I,TourMode!$A$20)*Index!$D$3</f>
        <v>6086</v>
      </c>
      <c r="T32" s="9" t="str">
        <f t="shared" si="50"/>
        <v>TAXI</v>
      </c>
      <c r="U32" s="19">
        <f t="shared" si="51"/>
        <v>0</v>
      </c>
      <c r="V32" s="19">
        <f t="shared" si="52"/>
        <v>4.9636202513171399E-2</v>
      </c>
      <c r="W32" s="19">
        <f t="shared" si="53"/>
        <v>1.1303096462451215E-2</v>
      </c>
      <c r="X32" s="19">
        <f t="shared" si="54"/>
        <v>1.4202837270668556E-2</v>
      </c>
      <c r="Y32" s="17"/>
      <c r="Z32" s="9" t="str">
        <f t="shared" si="55"/>
        <v>TAXI</v>
      </c>
      <c r="AA32" s="19">
        <f t="shared" si="56"/>
        <v>0</v>
      </c>
      <c r="AB32" s="19">
        <f t="shared" si="57"/>
        <v>5.2424837588759633E-2</v>
      </c>
      <c r="AC32" s="19">
        <f t="shared" si="58"/>
        <v>1.2422822748285812E-2</v>
      </c>
      <c r="AD32" s="19">
        <f t="shared" si="59"/>
        <v>1.539597974186563E-2</v>
      </c>
      <c r="AF32" s="9" t="str">
        <f t="shared" si="60"/>
        <v>TAXI</v>
      </c>
      <c r="AG32" s="15">
        <f t="shared" si="61"/>
        <v>0</v>
      </c>
      <c r="AH32" s="15">
        <f t="shared" si="36"/>
        <v>110.74785339191158</v>
      </c>
      <c r="AI32" s="15">
        <f t="shared" si="37"/>
        <v>360.8989791873496</v>
      </c>
      <c r="AJ32" s="16">
        <f t="shared" si="38"/>
        <v>471.64683257926117</v>
      </c>
      <c r="AK32" s="17"/>
      <c r="AL32" s="9" t="str">
        <f t="shared" si="62"/>
        <v>TAXI</v>
      </c>
      <c r="AM32" s="19">
        <f t="shared" si="63"/>
        <v>0</v>
      </c>
      <c r="AN32" s="19">
        <f t="shared" si="39"/>
        <v>5.6181475100724264E-2</v>
      </c>
      <c r="AO32" s="19">
        <f t="shared" si="40"/>
        <v>9.9063676007218007E-2</v>
      </c>
      <c r="AP32" s="20">
        <f t="shared" si="41"/>
        <v>8.4007332370211046E-2</v>
      </c>
      <c r="AR32" s="9" t="str">
        <f t="shared" si="64"/>
        <v>TAXI</v>
      </c>
      <c r="AS32" s="55">
        <f t="shared" si="65"/>
        <v>0</v>
      </c>
      <c r="AT32" s="55">
        <f t="shared" si="42"/>
        <v>-5.4660021940446016E-2</v>
      </c>
      <c r="AU32" s="56">
        <f t="shared" si="43"/>
        <v>-9.4458613695002663E-2</v>
      </c>
      <c r="AV32" s="61">
        <f t="shared" si="44"/>
        <v>-8.0664667173738935E-2</v>
      </c>
      <c r="AX32"/>
      <c r="AY32"/>
      <c r="AZ32"/>
      <c r="BA32"/>
      <c r="BB32"/>
      <c r="BC32"/>
      <c r="BD32"/>
      <c r="BE32"/>
      <c r="BF32"/>
      <c r="BG32"/>
      <c r="BH32"/>
      <c r="BI32"/>
      <c r="BJ32"/>
      <c r="BL32"/>
    </row>
    <row r="33" spans="1:101" s="64" customFormat="1" x14ac:dyDescent="0.25">
      <c r="A33" s="64">
        <v>12</v>
      </c>
      <c r="B33" s="9" t="s">
        <v>115</v>
      </c>
      <c r="C33" s="15">
        <f>SUMIFS(TourMode_Input!C:C,TourMode_Input!$A:$A,$A33,TourMode_Input!$B:$B,TourMode!$A$20)</f>
        <v>0</v>
      </c>
      <c r="D33" s="15">
        <f>SUMIFS(TourMode_Input!D:D,TourMode_Input!$A:$A,$A33,TourMode_Input!$B:$B,TourMode!$A$20)</f>
        <v>15123.11198233657</v>
      </c>
      <c r="E33" s="15">
        <f>SUMIFS(TourMode_Input!E:E,TourMode_Input!$A:$A,$A33,TourMode_Input!$B:$B,TourMode!$A$20)</f>
        <v>10760.829304887553</v>
      </c>
      <c r="F33" s="15">
        <f>SUMIFS(TourMode_Input!F:F,TourMode_Input!$A:$A,$A33,TourMode_Input!$B:$B,TourMode!$A$20)</f>
        <v>25883.941287224123</v>
      </c>
      <c r="G33" s="34"/>
      <c r="H33" s="9" t="str">
        <f t="shared" si="47"/>
        <v>TNC</v>
      </c>
      <c r="I33" s="15">
        <f t="shared" si="67"/>
        <v>0</v>
      </c>
      <c r="J33" s="15">
        <f t="shared" si="67"/>
        <v>11025.709753673045</v>
      </c>
      <c r="K33" s="15">
        <f t="shared" si="67"/>
        <v>20376.781594331562</v>
      </c>
      <c r="L33" s="18">
        <f t="shared" si="48"/>
        <v>31402.491348004609</v>
      </c>
      <c r="M33" s="17"/>
      <c r="N33" s="9" t="str">
        <f t="shared" si="49"/>
        <v>TNC</v>
      </c>
      <c r="O33" s="15">
        <f>SUMIFS(TourMode_Input!J:J,TourMode_Input!$H:$H,$A33,TourMode_Input!$I:$I,TourMode!$A$20)*Index!$D$3</f>
        <v>0</v>
      </c>
      <c r="P33" s="15">
        <f>SUMIFS(TourMode_Input!K:K,TourMode_Input!$H:$H,$A33,TourMode_Input!$I:$I,TourMode!$A$20)*Index!$D$3</f>
        <v>11652</v>
      </c>
      <c r="Q33" s="15">
        <f>SUMIFS(TourMode_Input!L:L,TourMode_Input!$H:$H,$A33,TourMode_Input!$I:$I,TourMode!$A$20)*Index!$D$3</f>
        <v>20936</v>
      </c>
      <c r="R33" s="15">
        <f>SUMIFS(TourMode_Input!M:M,TourMode_Input!$H:$H,$A33,TourMode_Input!$I:$I,TourMode!$A$20)*Index!$D$3</f>
        <v>32588</v>
      </c>
      <c r="T33" s="9" t="str">
        <f t="shared" si="50"/>
        <v>TNC</v>
      </c>
      <c r="U33" s="19">
        <f t="shared" si="51"/>
        <v>0</v>
      </c>
      <c r="V33" s="19">
        <f t="shared" si="52"/>
        <v>0.27762778248660541</v>
      </c>
      <c r="W33" s="19">
        <f t="shared" si="53"/>
        <v>6.3221065416312144E-2</v>
      </c>
      <c r="X33" s="19">
        <f t="shared" si="54"/>
        <v>7.9440046112058779E-2</v>
      </c>
      <c r="Y33" s="17"/>
      <c r="Z33" s="9" t="str">
        <f t="shared" si="55"/>
        <v>TNC</v>
      </c>
      <c r="AA33" s="19">
        <f t="shared" si="56"/>
        <v>0</v>
      </c>
      <c r="AB33" s="19">
        <f t="shared" si="57"/>
        <v>0.29339779422873546</v>
      </c>
      <c r="AC33" s="19">
        <f t="shared" si="58"/>
        <v>6.4956098166361581E-2</v>
      </c>
      <c r="AD33" s="19">
        <f t="shared" si="59"/>
        <v>8.2439071282930848E-2</v>
      </c>
      <c r="AF33" s="9" t="str">
        <f t="shared" si="60"/>
        <v>TNC</v>
      </c>
      <c r="AG33" s="15">
        <f t="shared" si="61"/>
        <v>0</v>
      </c>
      <c r="AH33" s="15">
        <f t="shared" si="36"/>
        <v>626.29024632695473</v>
      </c>
      <c r="AI33" s="15">
        <f t="shared" si="37"/>
        <v>559.21840566843821</v>
      </c>
      <c r="AJ33" s="16">
        <f t="shared" si="38"/>
        <v>1185.5086519953911</v>
      </c>
      <c r="AK33" s="17"/>
      <c r="AL33" s="9" t="str">
        <f t="shared" si="62"/>
        <v>TNC</v>
      </c>
      <c r="AM33" s="19">
        <f t="shared" si="63"/>
        <v>0</v>
      </c>
      <c r="AN33" s="19">
        <f t="shared" si="39"/>
        <v>5.6802714774739631E-2</v>
      </c>
      <c r="AO33" s="19">
        <f t="shared" si="40"/>
        <v>2.7443902418034568E-2</v>
      </c>
      <c r="AP33" s="20">
        <f t="shared" si="41"/>
        <v>3.7752057276523102E-2</v>
      </c>
      <c r="AR33" s="9" t="str">
        <f t="shared" si="64"/>
        <v>TNC</v>
      </c>
      <c r="AS33" s="55">
        <f t="shared" si="65"/>
        <v>0</v>
      </c>
      <c r="AT33" s="55">
        <f t="shared" si="42"/>
        <v>-5.5248043085982787E-2</v>
      </c>
      <c r="AU33" s="56">
        <f t="shared" si="43"/>
        <v>-2.7074069710998669E-2</v>
      </c>
      <c r="AV33" s="61">
        <f t="shared" si="44"/>
        <v>-3.7056890388480347E-2</v>
      </c>
      <c r="AX33"/>
      <c r="AY33"/>
      <c r="AZ33"/>
      <c r="BA33"/>
      <c r="BB33"/>
      <c r="BC33"/>
      <c r="BD33"/>
      <c r="BE33"/>
      <c r="BF33"/>
      <c r="BG33"/>
      <c r="BH33"/>
      <c r="BI33"/>
      <c r="BJ33"/>
      <c r="BL33"/>
    </row>
    <row r="34" spans="1:101" s="64" customFormat="1" ht="15.75" thickBot="1" x14ac:dyDescent="0.3">
      <c r="B34" s="10" t="s">
        <v>5</v>
      </c>
      <c r="C34" s="11">
        <f>SUM(C22:C33)</f>
        <v>19871.657890988976</v>
      </c>
      <c r="D34" s="11">
        <f>SUM(D22:D33)</f>
        <v>47610.470290267476</v>
      </c>
      <c r="E34" s="11">
        <f>SUM(E22:E33)</f>
        <v>182300.29163720316</v>
      </c>
      <c r="F34" s="14">
        <f>SUM(F22:F33)</f>
        <v>249782.41981845963</v>
      </c>
      <c r="G34" s="31"/>
      <c r="H34" s="10" t="s">
        <v>5</v>
      </c>
      <c r="I34" s="11">
        <f>SUM(I22:I33)</f>
        <v>33274.000000000029</v>
      </c>
      <c r="J34" s="12">
        <f>SUM(J22:J33)</f>
        <v>39713.999999999993</v>
      </c>
      <c r="K34" s="13">
        <f>SUM(K22:K33)</f>
        <v>322309.99999999994</v>
      </c>
      <c r="L34" s="14">
        <f>SUM(L22:L33)</f>
        <v>395298</v>
      </c>
      <c r="N34" s="10" t="s">
        <v>5</v>
      </c>
      <c r="O34" s="11">
        <f>SUM(O22:O33)</f>
        <v>33274</v>
      </c>
      <c r="P34" s="12">
        <f>SUM(P22:P33)</f>
        <v>39714</v>
      </c>
      <c r="Q34" s="13">
        <f>SUM(Q22:Q33)</f>
        <v>322310</v>
      </c>
      <c r="R34" s="14">
        <f>SUM(R22:R33)</f>
        <v>395298</v>
      </c>
      <c r="T34" s="10" t="s">
        <v>5</v>
      </c>
      <c r="U34" s="19">
        <f t="shared" si="51"/>
        <v>1</v>
      </c>
      <c r="V34" s="19">
        <f t="shared" si="52"/>
        <v>1</v>
      </c>
      <c r="W34" s="19">
        <f t="shared" si="53"/>
        <v>1</v>
      </c>
      <c r="X34" s="19">
        <f t="shared" si="54"/>
        <v>1</v>
      </c>
      <c r="Z34" s="10" t="s">
        <v>5</v>
      </c>
      <c r="AA34" s="19">
        <f t="shared" si="56"/>
        <v>1</v>
      </c>
      <c r="AB34" s="19">
        <f t="shared" si="57"/>
        <v>1</v>
      </c>
      <c r="AC34" s="19">
        <f t="shared" si="58"/>
        <v>1</v>
      </c>
      <c r="AD34" s="19">
        <f t="shared" si="59"/>
        <v>1</v>
      </c>
      <c r="AF34" s="10" t="s">
        <v>5</v>
      </c>
      <c r="AG34" s="37">
        <f t="shared" si="61"/>
        <v>0</v>
      </c>
      <c r="AH34" s="37">
        <f t="shared" si="36"/>
        <v>0</v>
      </c>
      <c r="AI34" s="37">
        <f t="shared" si="37"/>
        <v>0</v>
      </c>
      <c r="AJ34" s="38">
        <f t="shared" si="38"/>
        <v>0</v>
      </c>
      <c r="AL34" s="10" t="s">
        <v>5</v>
      </c>
      <c r="AM34" s="19">
        <f t="shared" si="63"/>
        <v>0</v>
      </c>
      <c r="AN34" s="19">
        <f t="shared" si="39"/>
        <v>0</v>
      </c>
      <c r="AO34" s="19">
        <f t="shared" si="40"/>
        <v>0</v>
      </c>
      <c r="AP34" s="20">
        <f t="shared" si="41"/>
        <v>0</v>
      </c>
      <c r="AR34" s="32"/>
      <c r="AS34" s="34"/>
      <c r="AT34" s="34"/>
      <c r="AU34" s="34"/>
      <c r="AV34" s="34"/>
      <c r="AX34"/>
      <c r="AY34"/>
      <c r="AZ34"/>
      <c r="BA34"/>
      <c r="BB34"/>
      <c r="BC34"/>
      <c r="BD34"/>
      <c r="BE34"/>
      <c r="BF34"/>
      <c r="BG34"/>
      <c r="BH34"/>
      <c r="BI34"/>
      <c r="BJ34"/>
      <c r="BL34"/>
    </row>
    <row r="35" spans="1:101" x14ac:dyDescent="0.25">
      <c r="A35" s="64"/>
      <c r="B35" s="64"/>
      <c r="C35" s="64"/>
      <c r="D35" s="64"/>
      <c r="E35" s="64"/>
      <c r="F35" s="64"/>
      <c r="M35" s="64"/>
      <c r="N35" s="64"/>
      <c r="O35" s="64"/>
      <c r="P35" s="64"/>
      <c r="Q35" s="64"/>
      <c r="R35" s="64"/>
      <c r="BB35"/>
    </row>
    <row r="36" spans="1:101" ht="27" thickBot="1" x14ac:dyDescent="0.45">
      <c r="A36" s="22" t="s">
        <v>12</v>
      </c>
      <c r="B36" s="64"/>
      <c r="C36" s="64"/>
      <c r="D36" s="64"/>
      <c r="E36" s="64"/>
      <c r="F36" s="64"/>
      <c r="M36" s="64"/>
      <c r="N36" s="64"/>
      <c r="O36" s="64"/>
      <c r="P36" s="64"/>
      <c r="Q36" s="64"/>
      <c r="R36" s="64"/>
      <c r="BB36"/>
    </row>
    <row r="37" spans="1:101" s="64" customFormat="1" ht="26.25" x14ac:dyDescent="0.25">
      <c r="B37" s="4" t="s">
        <v>18</v>
      </c>
      <c r="C37" s="5" t="s">
        <v>19</v>
      </c>
      <c r="D37" s="6" t="s">
        <v>91</v>
      </c>
      <c r="E37" s="7" t="s">
        <v>92</v>
      </c>
      <c r="F37" s="8" t="s">
        <v>5</v>
      </c>
      <c r="G37" s="52"/>
      <c r="H37" s="4" t="s">
        <v>18</v>
      </c>
      <c r="I37" s="5" t="s">
        <v>19</v>
      </c>
      <c r="J37" s="6" t="s">
        <v>91</v>
      </c>
      <c r="K37" s="7" t="s">
        <v>92</v>
      </c>
      <c r="L37" s="8" t="s">
        <v>5</v>
      </c>
      <c r="N37" s="4" t="s">
        <v>18</v>
      </c>
      <c r="O37" s="5" t="s">
        <v>19</v>
      </c>
      <c r="P37" s="6" t="s">
        <v>91</v>
      </c>
      <c r="Q37" s="7" t="s">
        <v>92</v>
      </c>
      <c r="R37" s="8" t="s">
        <v>5</v>
      </c>
      <c r="T37" s="4" t="s">
        <v>18</v>
      </c>
      <c r="U37" s="5" t="s">
        <v>19</v>
      </c>
      <c r="V37" s="6" t="s">
        <v>91</v>
      </c>
      <c r="W37" s="7" t="s">
        <v>92</v>
      </c>
      <c r="X37" s="8" t="s">
        <v>5</v>
      </c>
      <c r="Z37" s="4" t="s">
        <v>18</v>
      </c>
      <c r="AA37" s="5" t="s">
        <v>19</v>
      </c>
      <c r="AB37" s="6" t="s">
        <v>91</v>
      </c>
      <c r="AC37" s="7" t="s">
        <v>92</v>
      </c>
      <c r="AD37" s="8" t="s">
        <v>5</v>
      </c>
      <c r="AF37" s="4" t="s">
        <v>18</v>
      </c>
      <c r="AG37" s="5" t="s">
        <v>19</v>
      </c>
      <c r="AH37" s="6" t="s">
        <v>91</v>
      </c>
      <c r="AI37" s="7" t="s">
        <v>92</v>
      </c>
      <c r="AJ37" s="8" t="s">
        <v>5</v>
      </c>
      <c r="AL37" s="4" t="s">
        <v>18</v>
      </c>
      <c r="AM37" s="5" t="s">
        <v>19</v>
      </c>
      <c r="AN37" s="6" t="s">
        <v>91</v>
      </c>
      <c r="AO37" s="7" t="s">
        <v>92</v>
      </c>
      <c r="AP37" s="8" t="s">
        <v>5</v>
      </c>
      <c r="AR37" s="50" t="s">
        <v>18</v>
      </c>
      <c r="AS37" s="53" t="s">
        <v>19</v>
      </c>
      <c r="AT37" s="53" t="s">
        <v>91</v>
      </c>
      <c r="AU37" s="54" t="s">
        <v>92</v>
      </c>
      <c r="AV37" s="51" t="s">
        <v>5</v>
      </c>
      <c r="AX37" s="64" t="str">
        <f t="array" ref="AX37:BJ40">TRANSPOSE(AR37:AU49)</f>
        <v>Mode</v>
      </c>
      <c r="AY37" s="64" t="str">
        <v>SOV</v>
      </c>
      <c r="AZ37" s="64" t="str">
        <v>HOV2</v>
      </c>
      <c r="BA37" s="64" t="str">
        <v>HOV3</v>
      </c>
      <c r="BB37" s="64" t="str">
        <v>WALK</v>
      </c>
      <c r="BC37" s="64" t="str">
        <v>BIKE</v>
      </c>
      <c r="BD37" s="64" t="str">
        <v>WLK TRN</v>
      </c>
      <c r="BE37" s="64" t="str">
        <v>PNR TRN</v>
      </c>
      <c r="BF37" s="64" t="str">
        <v>KNR TRN</v>
      </c>
      <c r="BG37" s="64" t="str">
        <v>TNC TRN</v>
      </c>
      <c r="BH37" s="64" t="str">
        <v>SCHBUS</v>
      </c>
      <c r="BI37" s="64" t="str">
        <v>TAXI</v>
      </c>
      <c r="BJ37" s="64" t="str">
        <v>TNC</v>
      </c>
      <c r="BL37"/>
      <c r="BN37" s="106" t="s">
        <v>146</v>
      </c>
      <c r="BO37" s="106" t="s">
        <v>147</v>
      </c>
      <c r="BP37" s="106" t="s">
        <v>148</v>
      </c>
      <c r="BQ37" s="106" t="s">
        <v>149</v>
      </c>
      <c r="BR37" s="106" t="s">
        <v>150</v>
      </c>
      <c r="BS37" s="106" t="s">
        <v>151</v>
      </c>
      <c r="BT37" s="106" t="s">
        <v>152</v>
      </c>
      <c r="BU37" s="106" t="s">
        <v>153</v>
      </c>
      <c r="BV37" s="106" t="s">
        <v>45</v>
      </c>
      <c r="BW37" s="106" t="s">
        <v>46</v>
      </c>
      <c r="BX37" s="106" t="s">
        <v>154</v>
      </c>
      <c r="BY37" s="106" t="s">
        <v>155</v>
      </c>
      <c r="BZ37" s="106" t="s">
        <v>112</v>
      </c>
      <c r="CA37" s="107" t="s">
        <v>113</v>
      </c>
      <c r="CB37" s="107" t="s">
        <v>114</v>
      </c>
      <c r="CC37" s="107" t="s">
        <v>115</v>
      </c>
      <c r="CD37" s="107" t="s">
        <v>47</v>
      </c>
      <c r="CF37" s="108"/>
      <c r="CG37" s="106" t="s">
        <v>146</v>
      </c>
      <c r="CH37" s="106" t="s">
        <v>147</v>
      </c>
      <c r="CI37" s="106" t="s">
        <v>148</v>
      </c>
      <c r="CJ37" s="106" t="s">
        <v>149</v>
      </c>
      <c r="CK37" s="106" t="s">
        <v>150</v>
      </c>
      <c r="CL37" s="106" t="s">
        <v>151</v>
      </c>
      <c r="CM37" s="106" t="s">
        <v>152</v>
      </c>
      <c r="CN37" s="106" t="s">
        <v>153</v>
      </c>
      <c r="CO37" s="106" t="s">
        <v>45</v>
      </c>
      <c r="CP37" s="106" t="s">
        <v>46</v>
      </c>
      <c r="CQ37" s="106" t="s">
        <v>154</v>
      </c>
      <c r="CR37" s="106" t="s">
        <v>155</v>
      </c>
      <c r="CS37" s="106" t="s">
        <v>112</v>
      </c>
      <c r="CT37" s="107" t="s">
        <v>113</v>
      </c>
      <c r="CU37" s="107" t="s">
        <v>114</v>
      </c>
      <c r="CV37" s="107" t="s">
        <v>115</v>
      </c>
      <c r="CW37" s="107" t="s">
        <v>47</v>
      </c>
    </row>
    <row r="38" spans="1:101" s="64" customFormat="1" x14ac:dyDescent="0.25">
      <c r="A38" s="64">
        <v>1</v>
      </c>
      <c r="B38" s="9" t="s">
        <v>55</v>
      </c>
      <c r="C38" s="15">
        <f>SUMIFS(TourMode_Input!C:C,TourMode_Input!$A:$A,$A38,TourMode_Input!$B:$B,TourMode!$A$36)</f>
        <v>0</v>
      </c>
      <c r="D38" s="15">
        <f>SUMIFS(TourMode_Input!D:D,TourMode_Input!$A:$A,$A38,TourMode_Input!$B:$B,TourMode!$A$36)</f>
        <v>0</v>
      </c>
      <c r="E38" s="15">
        <f>SUMIFS(TourMode_Input!E:E,TourMode_Input!$A:$A,$A38,TourMode_Input!$B:$B,TourMode!$A$36)</f>
        <v>18625.812140000002</v>
      </c>
      <c r="F38" s="15">
        <f>SUMIFS(TourMode_Input!F:F,TourMode_Input!$A:$A,$A38,TourMode_Input!$B:$B,TourMode!$A$36)</f>
        <v>18625.812140000002</v>
      </c>
      <c r="G38" s="34"/>
      <c r="H38" s="9" t="str">
        <f>B38</f>
        <v>SOV</v>
      </c>
      <c r="I38" s="15">
        <f t="shared" ref="I38:K42" si="68">C38*(O$50-SUM(C$43:C$46))/(C$50-SUM(C$43:C$46))</f>
        <v>0</v>
      </c>
      <c r="J38" s="15">
        <f t="shared" si="68"/>
        <v>0</v>
      </c>
      <c r="K38" s="15">
        <f t="shared" si="68"/>
        <v>23133.38408318421</v>
      </c>
      <c r="L38" s="16">
        <f>SUM(I38:K38)</f>
        <v>23133.38408318421</v>
      </c>
      <c r="M38" s="17"/>
      <c r="N38" s="9" t="str">
        <f>H38</f>
        <v>SOV</v>
      </c>
      <c r="O38" s="15">
        <f>SUMIFS(TourMode_Input!J:J,TourMode_Input!$H:$H,$A38,TourMode_Input!$I:$I,TourMode!$A$36)*Index!$D$3</f>
        <v>0</v>
      </c>
      <c r="P38" s="15">
        <f>SUMIFS(TourMode_Input!K:K,TourMode_Input!$H:$H,$A38,TourMode_Input!$I:$I,TourMode!$A$36)*Index!$D$3</f>
        <v>18</v>
      </c>
      <c r="Q38" s="15">
        <f>SUMIFS(TourMode_Input!L:L,TourMode_Input!$H:$H,$A38,TourMode_Input!$I:$I,TourMode!$A$36)*Index!$D$3</f>
        <v>15938</v>
      </c>
      <c r="R38" s="15">
        <f>SUMIFS(TourMode_Input!M:M,TourMode_Input!$H:$H,$A38,TourMode_Input!$I:$I,TourMode!$A$36)*Index!$D$3</f>
        <v>15956</v>
      </c>
      <c r="T38" s="9" t="str">
        <f>N38</f>
        <v>SOV</v>
      </c>
      <c r="U38" s="19">
        <f>I38/I$50</f>
        <v>0</v>
      </c>
      <c r="V38" s="19">
        <f t="shared" ref="V38:X38" si="69">J38/J$50</f>
        <v>0</v>
      </c>
      <c r="W38" s="19">
        <f t="shared" si="69"/>
        <v>2.2809534314980125E-2</v>
      </c>
      <c r="X38" s="19">
        <f t="shared" si="69"/>
        <v>1.8921713422704874E-2</v>
      </c>
      <c r="Y38" s="17"/>
      <c r="Z38" s="9" t="str">
        <f>T38</f>
        <v>SOV</v>
      </c>
      <c r="AA38" s="19">
        <f>O38/O$50</f>
        <v>0</v>
      </c>
      <c r="AB38" s="19">
        <f t="shared" ref="AB38:AD38" si="70">P38/P$50</f>
        <v>1.1526344099792525E-4</v>
      </c>
      <c r="AC38" s="19">
        <f t="shared" si="70"/>
        <v>1.5714880131887463E-2</v>
      </c>
      <c r="AD38" s="19">
        <f t="shared" si="70"/>
        <v>1.3051045981298626E-2</v>
      </c>
      <c r="AF38" s="9" t="str">
        <f>Z38</f>
        <v>SOV</v>
      </c>
      <c r="AG38" s="15">
        <f>O38-I38</f>
        <v>0</v>
      </c>
      <c r="AH38" s="15">
        <f t="shared" ref="AH38:AH50" si="71">P38-J38</f>
        <v>18</v>
      </c>
      <c r="AI38" s="15">
        <f t="shared" ref="AI38:AI50" si="72">Q38-K38</f>
        <v>-7195.3840831842099</v>
      </c>
      <c r="AJ38" s="16">
        <f t="shared" ref="AJ38:AJ50" si="73">R38-L38</f>
        <v>-7177.3840831842099</v>
      </c>
      <c r="AK38" s="17"/>
      <c r="AL38" s="9" t="str">
        <f>AF38</f>
        <v>SOV</v>
      </c>
      <c r="AM38" s="19">
        <f>IF(I38=0, 0,AG38/I38)</f>
        <v>0</v>
      </c>
      <c r="AN38" s="19">
        <f t="shared" ref="AN38:AN50" si="74">IF(J38=0, 0,AH38/J38)</f>
        <v>0</v>
      </c>
      <c r="AO38" s="19">
        <f t="shared" ref="AO38:AO50" si="75">IF(K38=0, 0,AI38/K38)</f>
        <v>-0.31103897541797942</v>
      </c>
      <c r="AP38" s="20">
        <f t="shared" ref="AP38:AP50" si="76">IF(L38=0, 0,AJ38/L38)</f>
        <v>-0.3102608791422562</v>
      </c>
      <c r="AR38" s="9" t="str">
        <f>AL38</f>
        <v>SOV</v>
      </c>
      <c r="AS38" s="55">
        <f>IF((AA38&gt;0)*AND(U38&gt;0),LN(U38/AA38)*$BE$1,IF((AA38=0)*AND(U38&gt;0),$BG$1,IF((AA38&gt;0)*AND(U38=0),-1*$BG$1,0)))</f>
        <v>0</v>
      </c>
      <c r="AT38" s="55">
        <f t="shared" ref="AT38:AT49" si="77">IF((AB38&gt;0)*AND(V38&gt;0),LN(V38/AB38)*$BE$1,IF((AB38=0)*AND(V38&gt;0),$BG$1,IF((AB38&gt;0)*AND(V38=0),-1*$BG$1,0)))</f>
        <v>-0.25</v>
      </c>
      <c r="AU38" s="56">
        <f t="shared" ref="AU38:AU49" si="78">IF((AC38&gt;0)*AND(W38&gt;0),LN(W38/AC38)*$BE$1,IF((AC38=0)*AND(W38&gt;0),$BG$1,IF((AC38&gt;0)*AND(W38=0),-1*$BG$1,0)))</f>
        <v>0.37257057766427465</v>
      </c>
      <c r="AV38" s="61">
        <f t="shared" ref="AV38:AV49" si="79">IF((AD38&gt;0)*AND(X38&gt;0),LN(X38/AD38)*$BE$1,IF((AD38=0)*AND(X38&gt;0),$BG$1,IF((AD38&gt;0)*AND(X38=0),-1*$BG$1,0)))</f>
        <v>0.37144183859667124</v>
      </c>
      <c r="AX38" s="64" t="str">
        <v>0 Auto</v>
      </c>
      <c r="AY38" s="64">
        <v>0</v>
      </c>
      <c r="AZ38" s="64">
        <v>-5.7645096276712646E-2</v>
      </c>
      <c r="BA38" s="64">
        <v>-6.6099021340551706E-2</v>
      </c>
      <c r="BB38" s="64">
        <v>3.0228088487563205E-2</v>
      </c>
      <c r="BC38" s="64">
        <v>-0.25</v>
      </c>
      <c r="BD38" s="64">
        <v>2.991811448794442E-2</v>
      </c>
      <c r="BE38" s="64">
        <v>0</v>
      </c>
      <c r="BF38" s="64">
        <v>-6.476204327025048E-2</v>
      </c>
      <c r="BG38" s="64">
        <v>0</v>
      </c>
      <c r="BH38" s="64">
        <v>-0.16356112602683914</v>
      </c>
      <c r="BI38" s="64">
        <v>0</v>
      </c>
      <c r="BJ38" s="64">
        <v>0</v>
      </c>
      <c r="BL38"/>
      <c r="BM38" s="109" t="s">
        <v>156</v>
      </c>
      <c r="BN38" s="113">
        <v>0</v>
      </c>
      <c r="BO38" s="113">
        <v>0</v>
      </c>
      <c r="BP38" s="113">
        <v>0</v>
      </c>
      <c r="BQ38" s="113">
        <v>0</v>
      </c>
      <c r="BR38" s="113">
        <v>0</v>
      </c>
      <c r="BS38" s="114">
        <v>0.39906974003029921</v>
      </c>
      <c r="BT38" s="114">
        <v>0.39906974003029921</v>
      </c>
      <c r="BU38" s="114">
        <v>0.39906974003029921</v>
      </c>
      <c r="BV38" s="114">
        <v>1.1447920795070659</v>
      </c>
      <c r="BW38" s="114">
        <v>-8.1499999999999986</v>
      </c>
      <c r="BX38" s="114">
        <v>0.54020249149743771</v>
      </c>
      <c r="BY38" s="114">
        <v>0</v>
      </c>
      <c r="BZ38" s="114">
        <v>1.8292095360668295</v>
      </c>
      <c r="CA38" s="114">
        <v>-1.55</v>
      </c>
      <c r="CB38" s="115">
        <v>-7</v>
      </c>
      <c r="CC38" s="115">
        <v>-6</v>
      </c>
      <c r="CD38" s="115">
        <v>-6.461297210378171E-2</v>
      </c>
      <c r="CF38" s="109" t="s">
        <v>156</v>
      </c>
      <c r="CG38" s="112">
        <v>0</v>
      </c>
      <c r="CH38" s="112">
        <v>0</v>
      </c>
      <c r="CI38" s="112">
        <v>0</v>
      </c>
      <c r="CJ38" s="112">
        <v>0</v>
      </c>
      <c r="CK38" s="112">
        <v>0</v>
      </c>
      <c r="CL38" s="110">
        <f>BA38+BS38</f>
        <v>0.33297071868974748</v>
      </c>
      <c r="CM38" s="110">
        <f>BA38+BT38</f>
        <v>0.33297071868974748</v>
      </c>
      <c r="CN38" s="110">
        <f>BA38+BU38</f>
        <v>0.33297071868974748</v>
      </c>
      <c r="CO38" s="110">
        <f t="shared" ref="CO38:CT40" si="80">BV38+BB38</f>
        <v>1.1750201679946291</v>
      </c>
      <c r="CP38" s="110">
        <f t="shared" si="80"/>
        <v>-8.3999999999999986</v>
      </c>
      <c r="CQ38" s="110">
        <f t="shared" si="80"/>
        <v>0.57012060598538217</v>
      </c>
      <c r="CR38" s="110">
        <f t="shared" si="80"/>
        <v>0</v>
      </c>
      <c r="CS38" s="110">
        <f t="shared" si="80"/>
        <v>1.764447492796579</v>
      </c>
      <c r="CT38" s="110">
        <f t="shared" si="80"/>
        <v>-1.55</v>
      </c>
      <c r="CU38" s="111">
        <f t="shared" ref="CU38:CV40" si="81">CB38+BI38</f>
        <v>-7</v>
      </c>
      <c r="CV38" s="111">
        <f t="shared" si="81"/>
        <v>-6</v>
      </c>
      <c r="CW38" s="111">
        <f>CD38+BH38</f>
        <v>-0.22817409813062084</v>
      </c>
    </row>
    <row r="39" spans="1:101" s="64" customFormat="1" x14ac:dyDescent="0.25">
      <c r="A39" s="64">
        <v>2</v>
      </c>
      <c r="B39" s="9" t="s">
        <v>61</v>
      </c>
      <c r="C39" s="15">
        <f>SUMIFS(TourMode_Input!C:C,TourMode_Input!$A:$A,$A39,TourMode_Input!$B:$B,TourMode!$A$36)</f>
        <v>1244.4556</v>
      </c>
      <c r="D39" s="15">
        <f>SUMIFS(TourMode_Input!D:D,TourMode_Input!$A:$A,$A39,TourMode_Input!$B:$B,TourMode!$A$36)</f>
        <v>7690.6486599999998</v>
      </c>
      <c r="E39" s="15">
        <f>SUMIFS(TourMode_Input!E:E,TourMode_Input!$A:$A,$A39,TourMode_Input!$B:$B,TourMode!$A$36)</f>
        <v>162657.88626</v>
      </c>
      <c r="F39" s="15">
        <f>SUMIFS(TourMode_Input!F:F,TourMode_Input!$A:$A,$A39,TourMode_Input!$B:$B,TourMode!$A$36)</f>
        <v>171592.99051999999</v>
      </c>
      <c r="G39" s="34"/>
      <c r="H39" s="9" t="str">
        <f t="shared" ref="H39:H49" si="82">B39</f>
        <v>HOV2</v>
      </c>
      <c r="I39" s="15">
        <f t="shared" si="68"/>
        <v>2592.1825676741478</v>
      </c>
      <c r="J39" s="15">
        <f t="shared" si="68"/>
        <v>21000.149856789634</v>
      </c>
      <c r="K39" s="15">
        <f t="shared" si="68"/>
        <v>202022.18989047909</v>
      </c>
      <c r="L39" s="18">
        <f t="shared" ref="L39:L49" si="83">SUM(I39:K39)</f>
        <v>225614.52231494288</v>
      </c>
      <c r="M39" s="17"/>
      <c r="N39" s="9" t="str">
        <f t="shared" ref="N39:N49" si="84">H39</f>
        <v>HOV2</v>
      </c>
      <c r="O39" s="15">
        <f>SUMIFS(TourMode_Input!J:J,TourMode_Input!$H:$H,$A39,TourMode_Input!$I:$I,TourMode!$A$36)*Index!$D$3</f>
        <v>2746</v>
      </c>
      <c r="P39" s="15">
        <f>SUMIFS(TourMode_Input!K:K,TourMode_Input!$H:$H,$A39,TourMode_Input!$I:$I,TourMode!$A$36)*Index!$D$3</f>
        <v>21064</v>
      </c>
      <c r="Q39" s="15">
        <f>SUMIFS(TourMode_Input!L:L,TourMode_Input!$H:$H,$A39,TourMode_Input!$I:$I,TourMode!$A$36)*Index!$D$3</f>
        <v>203402</v>
      </c>
      <c r="R39" s="15">
        <f>SUMIFS(TourMode_Input!M:M,TourMode_Input!$H:$H,$A39,TourMode_Input!$I:$I,TourMode!$A$36)*Index!$D$3</f>
        <v>227212</v>
      </c>
      <c r="T39" s="9" t="str">
        <f t="shared" ref="T39:T49" si="85">N39</f>
        <v>HOV2</v>
      </c>
      <c r="U39" s="19">
        <f t="shared" ref="U39:U50" si="86">I39/I$50</f>
        <v>4.9637749754397532E-2</v>
      </c>
      <c r="V39" s="19">
        <f t="shared" ref="V39:V50" si="87">J39/J$50</f>
        <v>0.13447497410920337</v>
      </c>
      <c r="W39" s="19">
        <f t="shared" ref="W39:W50" si="88">K39/K$50</f>
        <v>0.1991940330098059</v>
      </c>
      <c r="X39" s="19">
        <f t="shared" ref="X39:X50" si="89">L39/L$50</f>
        <v>0.18453907650921567</v>
      </c>
      <c r="Y39" s="17"/>
      <c r="Z39" s="9" t="str">
        <f t="shared" ref="Z39:Z49" si="90">T39</f>
        <v>HOV2</v>
      </c>
      <c r="AA39" s="19">
        <f t="shared" ref="AA39:AA50" si="91">O39/O$50</f>
        <v>5.2583202481712686E-2</v>
      </c>
      <c r="AB39" s="19">
        <f t="shared" ref="AB39:AB50" si="92">P39/P$50</f>
        <v>0.13488384006557208</v>
      </c>
      <c r="AC39" s="19">
        <f t="shared" ref="AC39:AC50" si="93">Q39/Q$50</f>
        <v>0.20055452682809471</v>
      </c>
      <c r="AD39" s="19">
        <f t="shared" ref="AD39:AD50" si="94">R39/R$50</f>
        <v>0.18584571694051288</v>
      </c>
      <c r="AF39" s="9" t="str">
        <f t="shared" ref="AF39:AF49" si="95">Z39</f>
        <v>HOV2</v>
      </c>
      <c r="AG39" s="15">
        <f t="shared" ref="AG39:AG50" si="96">O39-I39</f>
        <v>153.81743232585222</v>
      </c>
      <c r="AH39" s="15">
        <f t="shared" si="71"/>
        <v>63.850143210365786</v>
      </c>
      <c r="AI39" s="15">
        <f t="shared" si="72"/>
        <v>1379.8101095209131</v>
      </c>
      <c r="AJ39" s="16">
        <f t="shared" si="73"/>
        <v>1597.4776850571216</v>
      </c>
      <c r="AK39" s="17"/>
      <c r="AL39" s="9" t="str">
        <f t="shared" ref="AL39:AL49" si="97">AF39</f>
        <v>HOV2</v>
      </c>
      <c r="AM39" s="19">
        <f t="shared" ref="AM39:AM50" si="98">IF(I39=0, 0,AG39/I39)</f>
        <v>5.9338965643868938E-2</v>
      </c>
      <c r="AN39" s="19">
        <f t="shared" si="74"/>
        <v>3.0404613131711613E-3</v>
      </c>
      <c r="AO39" s="19">
        <f t="shared" si="75"/>
        <v>6.8299928352867582E-3</v>
      </c>
      <c r="AP39" s="20">
        <f t="shared" si="76"/>
        <v>7.0805623178243323E-3</v>
      </c>
      <c r="AR39" s="9" t="str">
        <f t="shared" ref="AR39:AR49" si="99">AL39</f>
        <v>HOV2</v>
      </c>
      <c r="AS39" s="55">
        <f>IF((AA39&gt;0)*AND(U39&gt;0),LN(U39/AA39)*$BE$1,IF((AA39=0)*AND(U39&gt;0),$BG$1,IF((AA39&gt;0)*AND(U39=0),-1*$BG$1,0)))</f>
        <v>-5.7645096276712646E-2</v>
      </c>
      <c r="AT39" s="55">
        <f t="shared" si="77"/>
        <v>-3.0358484584449897E-3</v>
      </c>
      <c r="AU39" s="56">
        <f t="shared" si="78"/>
        <v>-6.8067740968110624E-3</v>
      </c>
      <c r="AV39" s="61">
        <f t="shared" si="79"/>
        <v>-7.0556128381238968E-3</v>
      </c>
      <c r="AX39" s="64" t="str">
        <v>Autos &lt;  Workers</v>
      </c>
      <c r="AY39" s="64">
        <v>-0.25</v>
      </c>
      <c r="AZ39" s="64">
        <v>-3.0358484584449897E-3</v>
      </c>
      <c r="BA39" s="64">
        <v>-3.1441963607906753E-3</v>
      </c>
      <c r="BB39" s="64">
        <v>-7.0536512036164572E-3</v>
      </c>
      <c r="BC39" s="64">
        <v>1.7951370761587506E-2</v>
      </c>
      <c r="BD39" s="64">
        <v>3.6984722672260613E-2</v>
      </c>
      <c r="BE39" s="64">
        <v>2.5778396789296956E-2</v>
      </c>
      <c r="BF39" s="64">
        <v>0.14418886094569647</v>
      </c>
      <c r="BG39" s="64">
        <v>-1.3056544094581599</v>
      </c>
      <c r="BH39" s="64">
        <v>-5.5502928772841256E-3</v>
      </c>
      <c r="BI39" s="64">
        <v>-1.3171793527426385E-2</v>
      </c>
      <c r="BJ39" s="64">
        <v>3.2224897409694551E-2</v>
      </c>
      <c r="BL39"/>
      <c r="BM39" s="109" t="s">
        <v>157</v>
      </c>
      <c r="BN39" s="113">
        <v>0</v>
      </c>
      <c r="BO39" s="113">
        <v>0</v>
      </c>
      <c r="BP39" s="114">
        <v>0.64624600291255141</v>
      </c>
      <c r="BQ39" s="114">
        <v>0.64624600291255141</v>
      </c>
      <c r="BR39" s="114">
        <v>0.64624600291255141</v>
      </c>
      <c r="BS39" s="114">
        <v>0.37101917880906082</v>
      </c>
      <c r="BT39" s="114">
        <v>0.37101917880906082</v>
      </c>
      <c r="BU39" s="114">
        <v>0.37101917880906082</v>
      </c>
      <c r="BV39" s="114">
        <v>-0.37138161072729964</v>
      </c>
      <c r="BW39" s="114">
        <v>-0.58989270173263686</v>
      </c>
      <c r="BX39" s="114">
        <v>2.8067119233567364</v>
      </c>
      <c r="BY39" s="114">
        <v>3.4953931668337299</v>
      </c>
      <c r="BZ39" s="114">
        <v>4.7018388847806873</v>
      </c>
      <c r="CA39" s="114">
        <v>1.9699544360814967</v>
      </c>
      <c r="CB39" s="115">
        <v>1.4466820885289597</v>
      </c>
      <c r="CC39" s="115">
        <v>2.3761986163427169</v>
      </c>
      <c r="CD39" s="115">
        <v>0.27317008848214014</v>
      </c>
      <c r="CF39" s="109" t="s">
        <v>157</v>
      </c>
      <c r="CG39" s="112">
        <v>0</v>
      </c>
      <c r="CH39" s="112">
        <v>0</v>
      </c>
      <c r="CI39" s="110">
        <f>BP39+AZ39</f>
        <v>0.64321015445410645</v>
      </c>
      <c r="CJ39" s="110">
        <f>BQ39+AZ39</f>
        <v>0.64321015445410645</v>
      </c>
      <c r="CK39" s="110">
        <f>BR39+AZ39</f>
        <v>0.64321015445410645</v>
      </c>
      <c r="CL39" s="110">
        <f>BA39+BS39</f>
        <v>0.36787498244827016</v>
      </c>
      <c r="CM39" s="110">
        <f>BA39+BT39</f>
        <v>0.36787498244827016</v>
      </c>
      <c r="CN39" s="110">
        <f>BA39+BU39</f>
        <v>0.36787498244827016</v>
      </c>
      <c r="CO39" s="110">
        <f t="shared" si="80"/>
        <v>-0.37843526193091609</v>
      </c>
      <c r="CP39" s="110">
        <f t="shared" si="80"/>
        <v>-0.57194133097104938</v>
      </c>
      <c r="CQ39" s="110">
        <f t="shared" si="80"/>
        <v>2.843696646028997</v>
      </c>
      <c r="CR39" s="110">
        <f t="shared" si="80"/>
        <v>3.5211715636230267</v>
      </c>
      <c r="CS39" s="110">
        <f t="shared" si="80"/>
        <v>4.8460277457263841</v>
      </c>
      <c r="CT39" s="110">
        <f t="shared" si="80"/>
        <v>0.66430002662333676</v>
      </c>
      <c r="CU39" s="111">
        <f t="shared" si="81"/>
        <v>1.4335102950015333</v>
      </c>
      <c r="CV39" s="111">
        <f t="shared" si="81"/>
        <v>2.4084235137524113</v>
      </c>
      <c r="CW39" s="111">
        <f>CD39+BH39</f>
        <v>0.26761979560485599</v>
      </c>
    </row>
    <row r="40" spans="1:101" s="64" customFormat="1" x14ac:dyDescent="0.25">
      <c r="A40" s="64">
        <v>3</v>
      </c>
      <c r="B40" s="9" t="s">
        <v>62</v>
      </c>
      <c r="C40" s="15">
        <f>SUMIFS(TourMode_Input!C:C,TourMode_Input!$A:$A,$A40,TourMode_Input!$B:$B,TourMode!$A$36)</f>
        <v>4336.4534999999996</v>
      </c>
      <c r="D40" s="15">
        <f>SUMIFS(TourMode_Input!D:D,TourMode_Input!$A:$A,$A40,TourMode_Input!$B:$B,TourMode!$A$36)</f>
        <v>30903.829119999999</v>
      </c>
      <c r="E40" s="15">
        <f>SUMIFS(TourMode_Input!E:E,TourMode_Input!$A:$A,$A40,TourMode_Input!$B:$B,TourMode!$A$36)</f>
        <v>422618.33291</v>
      </c>
      <c r="F40" s="15">
        <f>SUMIFS(TourMode_Input!F:F,TourMode_Input!$A:$A,$A40,TourMode_Input!$B:$B,TourMode!$A$36)</f>
        <v>457858.61553000001</v>
      </c>
      <c r="G40" s="34"/>
      <c r="H40" s="9" t="str">
        <f t="shared" si="82"/>
        <v>HOV3</v>
      </c>
      <c r="I40" s="15">
        <f t="shared" si="68"/>
        <v>9032.7683592966623</v>
      </c>
      <c r="J40" s="15">
        <f t="shared" si="68"/>
        <v>84386.25548506323</v>
      </c>
      <c r="K40" s="15">
        <f t="shared" si="68"/>
        <v>524894.81491151976</v>
      </c>
      <c r="L40" s="18">
        <f t="shared" si="83"/>
        <v>618313.83875587967</v>
      </c>
      <c r="M40" s="17"/>
      <c r="N40" s="9" t="str">
        <f t="shared" si="84"/>
        <v>HOV3</v>
      </c>
      <c r="O40" s="15">
        <f>SUMIFS(TourMode_Input!J:J,TourMode_Input!$H:$H,$A40,TourMode_Input!$I:$I,TourMode!$A$36)*Index!$D$3</f>
        <v>9650</v>
      </c>
      <c r="P40" s="15">
        <f>SUMIFS(TourMode_Input!K:K,TourMode_Input!$H:$H,$A40,TourMode_Input!$I:$I,TourMode!$A$36)*Index!$D$3</f>
        <v>84652</v>
      </c>
      <c r="Q40" s="15">
        <f>SUMIFS(TourMode_Input!L:L,TourMode_Input!$H:$H,$A40,TourMode_Input!$I:$I,TourMode!$A$36)*Index!$D$3</f>
        <v>527876</v>
      </c>
      <c r="R40" s="15">
        <f>SUMIFS(TourMode_Input!M:M,TourMode_Input!$H:$H,$A40,TourMode_Input!$I:$I,TourMode!$A$36)*Index!$D$3</f>
        <v>622178</v>
      </c>
      <c r="T40" s="9" t="str">
        <f t="shared" si="85"/>
        <v>HOV3</v>
      </c>
      <c r="U40" s="19">
        <f t="shared" si="86"/>
        <v>0.17296864078925858</v>
      </c>
      <c r="V40" s="19">
        <f t="shared" si="87"/>
        <v>0.54036945445213513</v>
      </c>
      <c r="W40" s="19">
        <f t="shared" si="88"/>
        <v>0.51754668704880091</v>
      </c>
      <c r="X40" s="19">
        <f t="shared" si="89"/>
        <v>0.50574344074180566</v>
      </c>
      <c r="Y40" s="17"/>
      <c r="Z40" s="9" t="str">
        <f t="shared" si="90"/>
        <v>HOV3</v>
      </c>
      <c r="AA40" s="19">
        <f t="shared" si="91"/>
        <v>0.18478802037455477</v>
      </c>
      <c r="AB40" s="19">
        <f t="shared" si="92"/>
        <v>0.54207115596424271</v>
      </c>
      <c r="AC40" s="19">
        <f t="shared" si="93"/>
        <v>0.5204861378152984</v>
      </c>
      <c r="AD40" s="19">
        <f t="shared" si="94"/>
        <v>0.50890409166159545</v>
      </c>
      <c r="AF40" s="9" t="str">
        <f t="shared" si="95"/>
        <v>HOV3</v>
      </c>
      <c r="AG40" s="15">
        <f t="shared" si="96"/>
        <v>617.23164070333769</v>
      </c>
      <c r="AH40" s="15">
        <f t="shared" si="71"/>
        <v>265.74451493677043</v>
      </c>
      <c r="AI40" s="15">
        <f t="shared" si="72"/>
        <v>2981.1850884802407</v>
      </c>
      <c r="AJ40" s="16">
        <f t="shared" si="73"/>
        <v>3864.1612441203324</v>
      </c>
      <c r="AK40" s="17"/>
      <c r="AL40" s="9" t="str">
        <f t="shared" si="97"/>
        <v>HOV3</v>
      </c>
      <c r="AM40" s="19">
        <f t="shared" si="98"/>
        <v>6.8332499644815262E-2</v>
      </c>
      <c r="AN40" s="19">
        <f t="shared" si="74"/>
        <v>3.1491445308153114E-3</v>
      </c>
      <c r="AO40" s="19">
        <f t="shared" si="75"/>
        <v>5.6795857070578454E-3</v>
      </c>
      <c r="AP40" s="20">
        <f t="shared" si="76"/>
        <v>6.2495144082420672E-3</v>
      </c>
      <c r="AR40" s="9" t="str">
        <f t="shared" si="99"/>
        <v>HOV3</v>
      </c>
      <c r="AS40" s="55">
        <f t="shared" ref="AS40:AS49" si="100">IF((AA40&gt;0)*AND(U40&gt;0),LN(U40/AA40)*$BE$1,IF((AA40=0)*AND(U40&gt;0),$BG$1,IF((AA40&gt;0)*AND(U40=0),-1*$BG$1,0)))</f>
        <v>-6.6099021340551706E-2</v>
      </c>
      <c r="AT40" s="55">
        <f t="shared" si="77"/>
        <v>-3.1441963607906753E-3</v>
      </c>
      <c r="AU40" s="56">
        <f t="shared" si="78"/>
        <v>-5.6635176713048336E-3</v>
      </c>
      <c r="AV40" s="61">
        <f t="shared" si="79"/>
        <v>-6.2300671748595068E-3</v>
      </c>
      <c r="AX40" s="64" t="str">
        <v>Autos &gt;= Workers</v>
      </c>
      <c r="AY40" s="64">
        <v>0.37257057766427465</v>
      </c>
      <c r="AZ40" s="64">
        <v>-6.8067740968110624E-3</v>
      </c>
      <c r="BA40" s="64">
        <v>-5.6635176713048336E-3</v>
      </c>
      <c r="BB40" s="64">
        <v>-5.0364230377947456E-3</v>
      </c>
      <c r="BC40" s="64">
        <v>-4.2740987462735865E-2</v>
      </c>
      <c r="BD40" s="64">
        <v>-2.6475440514279733E-2</v>
      </c>
      <c r="BE40" s="64">
        <v>0.38756661693632555</v>
      </c>
      <c r="BF40" s="64">
        <v>0.32474798618951534</v>
      </c>
      <c r="BG40" s="64">
        <v>-3.2962580775541763</v>
      </c>
      <c r="BH40" s="64">
        <v>1.1328698193332897E-3</v>
      </c>
      <c r="BI40" s="64">
        <v>-4.4782374194794444E-2</v>
      </c>
      <c r="BJ40" s="64">
        <v>3.3466843340586049E-2</v>
      </c>
      <c r="BL40"/>
      <c r="BM40" s="109" t="s">
        <v>158</v>
      </c>
      <c r="BN40" s="113">
        <v>0</v>
      </c>
      <c r="BO40" s="113">
        <v>0</v>
      </c>
      <c r="BP40" s="114">
        <v>0.7796160354000794</v>
      </c>
      <c r="BQ40" s="114">
        <v>0.7796160354000794</v>
      </c>
      <c r="BR40" s="114">
        <v>0.7796160354000794</v>
      </c>
      <c r="BS40" s="114">
        <v>0.98092087508592685</v>
      </c>
      <c r="BT40" s="114">
        <v>0.98092087508592685</v>
      </c>
      <c r="BU40" s="114">
        <v>0.98092087508592685</v>
      </c>
      <c r="BV40" s="114">
        <v>0.44162283708675926</v>
      </c>
      <c r="BW40" s="114">
        <v>0.14293396302328581</v>
      </c>
      <c r="BX40" s="114">
        <v>3.1119986225404084</v>
      </c>
      <c r="BY40" s="114">
        <v>4.5736770333584644</v>
      </c>
      <c r="BZ40" s="114">
        <v>5.0624845099788907</v>
      </c>
      <c r="CA40" s="114">
        <v>2.6045046341043294</v>
      </c>
      <c r="CB40" s="115">
        <v>-1.9213530351004062</v>
      </c>
      <c r="CC40" s="115">
        <v>-1.0567930957324843</v>
      </c>
      <c r="CD40" s="115">
        <v>0.73878122272636182</v>
      </c>
      <c r="CF40" s="109" t="s">
        <v>158</v>
      </c>
      <c r="CG40" s="112">
        <v>0</v>
      </c>
      <c r="CH40" s="112">
        <v>0</v>
      </c>
      <c r="CI40" s="110">
        <f>BP40+AZ40</f>
        <v>0.77280926130326832</v>
      </c>
      <c r="CJ40" s="110">
        <f>BQ40+AZ40</f>
        <v>0.77280926130326832</v>
      </c>
      <c r="CK40" s="110">
        <f>BR40+AZ40</f>
        <v>0.77280926130326832</v>
      </c>
      <c r="CL40" s="110">
        <f>BA40+BS40</f>
        <v>0.97525735741462205</v>
      </c>
      <c r="CM40" s="110">
        <f>BA40+BT40</f>
        <v>0.97525735741462205</v>
      </c>
      <c r="CN40" s="110">
        <f>BA40+BU40</f>
        <v>0.97525735741462205</v>
      </c>
      <c r="CO40" s="110">
        <f t="shared" si="80"/>
        <v>0.43658641404896453</v>
      </c>
      <c r="CP40" s="110">
        <f t="shared" si="80"/>
        <v>0.10019297556054996</v>
      </c>
      <c r="CQ40" s="110">
        <f t="shared" si="80"/>
        <v>3.0855231820261286</v>
      </c>
      <c r="CR40" s="110">
        <f t="shared" si="80"/>
        <v>4.9612436502947901</v>
      </c>
      <c r="CS40" s="110">
        <f t="shared" si="80"/>
        <v>5.3872324961684059</v>
      </c>
      <c r="CT40" s="110">
        <f t="shared" si="80"/>
        <v>-0.69175344344984691</v>
      </c>
      <c r="CU40" s="111">
        <f t="shared" si="81"/>
        <v>-1.9661354092952006</v>
      </c>
      <c r="CV40" s="111">
        <f t="shared" si="81"/>
        <v>-1.0233262523918982</v>
      </c>
      <c r="CW40" s="111">
        <f>CD40+BH40</f>
        <v>0.73991409254569507</v>
      </c>
    </row>
    <row r="41" spans="1:101" s="64" customFormat="1" x14ac:dyDescent="0.25">
      <c r="A41" s="64">
        <v>4</v>
      </c>
      <c r="B41" s="9" t="s">
        <v>45</v>
      </c>
      <c r="C41" s="15">
        <f>SUMIFS(TourMode_Input!C:C,TourMode_Input!$A:$A,$A41,TourMode_Input!$B:$B,TourMode!$A$36)</f>
        <v>16577.248469999999</v>
      </c>
      <c r="D41" s="15">
        <f>SUMIFS(TourMode_Input!D:D,TourMode_Input!$A:$A,$A41,TourMode_Input!$B:$B,TourMode!$A$36)</f>
        <v>6942.7038700000003</v>
      </c>
      <c r="E41" s="15">
        <f>SUMIFS(TourMode_Input!E:E,TourMode_Input!$A:$A,$A41,TourMode_Input!$B:$B,TourMode!$A$36)</f>
        <v>107432.81812</v>
      </c>
      <c r="F41" s="15">
        <f>SUMIFS(TourMode_Input!F:F,TourMode_Input!$A:$A,$A41,TourMode_Input!$B:$B,TourMode!$A$36)</f>
        <v>130952.77046</v>
      </c>
      <c r="G41" s="34"/>
      <c r="H41" s="9" t="str">
        <f t="shared" si="82"/>
        <v>WALK</v>
      </c>
      <c r="I41" s="15">
        <f t="shared" si="68"/>
        <v>34530.162830989662</v>
      </c>
      <c r="J41" s="15">
        <f t="shared" si="68"/>
        <v>18957.805528111763</v>
      </c>
      <c r="K41" s="15">
        <f t="shared" si="68"/>
        <v>133432.28343700196</v>
      </c>
      <c r="L41" s="18">
        <f t="shared" si="83"/>
        <v>186920.25179610337</v>
      </c>
      <c r="M41" s="17"/>
      <c r="N41" s="9" t="str">
        <f t="shared" si="84"/>
        <v>WALK</v>
      </c>
      <c r="O41" s="15">
        <f>SUMIFS(TourMode_Input!J:J,TourMode_Input!$H:$H,$A41,TourMode_Input!$I:$I,TourMode!$A$36)*Index!$D$3</f>
        <v>33502</v>
      </c>
      <c r="P41" s="15">
        <f>SUMIFS(TourMode_Input!K:K,TourMode_Input!$H:$H,$A41,TourMode_Input!$I:$I,TourMode!$A$36)*Index!$D$3</f>
        <v>19092</v>
      </c>
      <c r="Q41" s="15">
        <f>SUMIFS(TourMode_Input!L:L,TourMode_Input!$H:$H,$A41,TourMode_Input!$I:$I,TourMode!$A$36)*Index!$D$3</f>
        <v>134106</v>
      </c>
      <c r="R41" s="15">
        <f>SUMIFS(TourMode_Input!M:M,TourMode_Input!$H:$H,$A41,TourMode_Input!$I:$I,TourMode!$A$36)*Index!$D$3</f>
        <v>186700</v>
      </c>
      <c r="T41" s="9" t="str">
        <f t="shared" si="85"/>
        <v>WALK</v>
      </c>
      <c r="U41" s="19">
        <f t="shared" si="86"/>
        <v>0.66121869769426034</v>
      </c>
      <c r="V41" s="19">
        <f t="shared" si="87"/>
        <v>0.12139677216331397</v>
      </c>
      <c r="W41" s="19">
        <f t="shared" si="88"/>
        <v>0.13156433303654905</v>
      </c>
      <c r="X41" s="19">
        <f t="shared" si="89"/>
        <v>0.15288949617867026</v>
      </c>
      <c r="Y41" s="17"/>
      <c r="Z41" s="9" t="str">
        <f t="shared" si="90"/>
        <v>WALK</v>
      </c>
      <c r="AA41" s="19">
        <f t="shared" si="91"/>
        <v>0.64153038949101915</v>
      </c>
      <c r="AB41" s="19">
        <f t="shared" si="92"/>
        <v>0.12225608975179938</v>
      </c>
      <c r="AC41" s="19">
        <f t="shared" si="93"/>
        <v>0.13222861808049316</v>
      </c>
      <c r="AD41" s="19">
        <f t="shared" si="94"/>
        <v>0.15270934348887275</v>
      </c>
      <c r="AF41" s="9" t="str">
        <f t="shared" si="95"/>
        <v>WALK</v>
      </c>
      <c r="AG41" s="15">
        <f t="shared" si="96"/>
        <v>-1028.1628309896623</v>
      </c>
      <c r="AH41" s="15">
        <f t="shared" si="71"/>
        <v>134.19447188823688</v>
      </c>
      <c r="AI41" s="15">
        <f t="shared" si="72"/>
        <v>673.71656299804454</v>
      </c>
      <c r="AJ41" s="16">
        <f t="shared" si="73"/>
        <v>-220.25179610337364</v>
      </c>
      <c r="AK41" s="17"/>
      <c r="AL41" s="9" t="str">
        <f t="shared" si="97"/>
        <v>WALK</v>
      </c>
      <c r="AM41" s="19">
        <f t="shared" si="98"/>
        <v>-2.9775788664017554E-2</v>
      </c>
      <c r="AN41" s="19">
        <f t="shared" si="74"/>
        <v>7.078586795778938E-3</v>
      </c>
      <c r="AO41" s="19">
        <f t="shared" si="75"/>
        <v>5.0491271350844389E-3</v>
      </c>
      <c r="AP41" s="20">
        <f t="shared" si="76"/>
        <v>-1.1783195987967586E-3</v>
      </c>
      <c r="AR41" s="9" t="str">
        <f t="shared" si="99"/>
        <v>WALK</v>
      </c>
      <c r="AS41" s="55">
        <f t="shared" si="100"/>
        <v>3.0228088487563205E-2</v>
      </c>
      <c r="AT41" s="55">
        <f t="shared" si="77"/>
        <v>-7.0536512036164572E-3</v>
      </c>
      <c r="AU41" s="56">
        <f t="shared" si="78"/>
        <v>-5.0364230377947456E-3</v>
      </c>
      <c r="AV41" s="61">
        <f t="shared" si="79"/>
        <v>1.1790143631585741E-3</v>
      </c>
      <c r="AX41"/>
      <c r="AY41"/>
      <c r="AZ41"/>
      <c r="BA41"/>
      <c r="BB41"/>
      <c r="BC41"/>
      <c r="BD41"/>
      <c r="BE41"/>
      <c r="BF41"/>
      <c r="BG41"/>
      <c r="BH41"/>
      <c r="BI41"/>
      <c r="BJ41"/>
      <c r="BL41"/>
    </row>
    <row r="42" spans="1:101" s="64" customFormat="1" x14ac:dyDescent="0.25">
      <c r="A42" s="64">
        <v>5</v>
      </c>
      <c r="B42" s="9" t="s">
        <v>46</v>
      </c>
      <c r="C42" s="15">
        <f>SUMIFS(TourMode_Input!C:C,TourMode_Input!$A:$A,$A42,TourMode_Input!$B:$B,TourMode!$A$36)</f>
        <v>0</v>
      </c>
      <c r="D42" s="15">
        <f>SUMIFS(TourMode_Input!D:D,TourMode_Input!$A:$A,$A42,TourMode_Input!$B:$B,TourMode!$A$36)</f>
        <v>1697.96911</v>
      </c>
      <c r="E42" s="15">
        <f>SUMIFS(TourMode_Input!E:E,TourMode_Input!$A:$A,$A42,TourMode_Input!$B:$B,TourMode!$A$36)</f>
        <v>27838.935170000001</v>
      </c>
      <c r="F42" s="15">
        <f>SUMIFS(TourMode_Input!F:F,TourMode_Input!$A:$A,$A42,TourMode_Input!$B:$B,TourMode!$A$36)</f>
        <v>29536.904280000002</v>
      </c>
      <c r="G42" s="34"/>
      <c r="H42" s="9" t="str">
        <f t="shared" si="82"/>
        <v>BIKE</v>
      </c>
      <c r="I42" s="15">
        <f t="shared" si="68"/>
        <v>0</v>
      </c>
      <c r="J42" s="15">
        <f t="shared" si="68"/>
        <v>4636.4887200814755</v>
      </c>
      <c r="K42" s="15">
        <f t="shared" si="68"/>
        <v>34576.144917269361</v>
      </c>
      <c r="L42" s="18">
        <f t="shared" si="83"/>
        <v>39212.633637350838</v>
      </c>
      <c r="M42" s="17"/>
      <c r="N42" s="9" t="str">
        <f t="shared" si="84"/>
        <v>BIKE</v>
      </c>
      <c r="O42" s="15">
        <f>SUMIFS(TourMode_Input!J:J,TourMode_Input!$H:$H,$A42,TourMode_Input!$I:$I,TourMode!$A$36)*Index!$D$3</f>
        <v>2</v>
      </c>
      <c r="P42" s="15">
        <f>SUMIFS(TourMode_Input!K:K,TourMode_Input!$H:$H,$A42,TourMode_Input!$I:$I,TourMode!$A$36)*Index!$D$3</f>
        <v>4554</v>
      </c>
      <c r="Q42" s="15">
        <f>SUMIFS(TourMode_Input!L:L,TourMode_Input!$H:$H,$A42,TourMode_Input!$I:$I,TourMode!$A$36)*Index!$D$3</f>
        <v>36086</v>
      </c>
      <c r="R42" s="15">
        <f>SUMIFS(TourMode_Input!M:M,TourMode_Input!$H:$H,$A42,TourMode_Input!$I:$I,TourMode!$A$36)*Index!$D$3</f>
        <v>40642</v>
      </c>
      <c r="T42" s="9" t="str">
        <f t="shared" si="85"/>
        <v>BIKE</v>
      </c>
      <c r="U42" s="19">
        <f t="shared" si="86"/>
        <v>0</v>
      </c>
      <c r="V42" s="19">
        <f t="shared" si="87"/>
        <v>2.9689869112480952E-2</v>
      </c>
      <c r="W42" s="19">
        <f t="shared" si="88"/>
        <v>3.4092105207532815E-2</v>
      </c>
      <c r="X42" s="19">
        <f t="shared" si="89"/>
        <v>3.2073570108353162E-2</v>
      </c>
      <c r="Y42" s="17"/>
      <c r="Z42" s="9" t="str">
        <f t="shared" si="90"/>
        <v>BIKE</v>
      </c>
      <c r="AA42" s="19">
        <f t="shared" si="91"/>
        <v>3.8298035310788559E-5</v>
      </c>
      <c r="AB42" s="19">
        <f t="shared" si="92"/>
        <v>2.9161650572475089E-2</v>
      </c>
      <c r="AC42" s="19">
        <f t="shared" si="93"/>
        <v>3.5580823468395716E-2</v>
      </c>
      <c r="AD42" s="19">
        <f t="shared" si="94"/>
        <v>3.3242705613683803E-2</v>
      </c>
      <c r="AF42" s="9" t="str">
        <f t="shared" si="95"/>
        <v>BIKE</v>
      </c>
      <c r="AG42" s="15">
        <f t="shared" si="96"/>
        <v>2</v>
      </c>
      <c r="AH42" s="15">
        <f t="shared" si="71"/>
        <v>-82.488720081475549</v>
      </c>
      <c r="AI42" s="15">
        <f t="shared" si="72"/>
        <v>1509.855082730639</v>
      </c>
      <c r="AJ42" s="16">
        <f t="shared" si="73"/>
        <v>1429.3663626491616</v>
      </c>
      <c r="AK42" s="17"/>
      <c r="AL42" s="9" t="str">
        <f t="shared" si="97"/>
        <v>BIKE</v>
      </c>
      <c r="AM42" s="19">
        <f t="shared" si="98"/>
        <v>0</v>
      </c>
      <c r="AN42" s="19">
        <f t="shared" si="74"/>
        <v>-1.7791204737369878E-2</v>
      </c>
      <c r="AO42" s="19">
        <f t="shared" si="75"/>
        <v>4.3667536862287054E-2</v>
      </c>
      <c r="AP42" s="20">
        <f t="shared" si="76"/>
        <v>3.6451679728230768E-2</v>
      </c>
      <c r="AR42" s="9" t="str">
        <f t="shared" si="99"/>
        <v>BIKE</v>
      </c>
      <c r="AS42" s="55">
        <f t="shared" si="100"/>
        <v>-0.25</v>
      </c>
      <c r="AT42" s="55">
        <f t="shared" si="77"/>
        <v>1.7951370761587506E-2</v>
      </c>
      <c r="AU42" s="56">
        <f t="shared" si="78"/>
        <v>-4.2740987462735865E-2</v>
      </c>
      <c r="AV42" s="61">
        <f t="shared" si="79"/>
        <v>-3.5803033117413334E-2</v>
      </c>
      <c r="AX42"/>
      <c r="AY42"/>
      <c r="AZ42"/>
      <c r="BA42"/>
      <c r="BB42"/>
      <c r="BC42"/>
      <c r="BD42"/>
      <c r="BE42"/>
      <c r="BF42"/>
      <c r="BG42"/>
      <c r="BH42"/>
      <c r="BI42"/>
      <c r="BJ42"/>
      <c r="BL42"/>
    </row>
    <row r="43" spans="1:101" s="64" customFormat="1" x14ac:dyDescent="0.25">
      <c r="A43" s="64">
        <v>6</v>
      </c>
      <c r="B43" s="9" t="s">
        <v>56</v>
      </c>
      <c r="C43" s="15">
        <f>SUMIFS(TourMode_Input!C:C,TourMode_Input!$A:$A,$A43,TourMode_Input!$B:$B,TourMode!$A$36)</f>
        <v>3870.0703138648441</v>
      </c>
      <c r="D43" s="15">
        <f>SUMIFS(TourMode_Input!D:D,TourMode_Input!$A:$A,$A43,TourMode_Input!$B:$B,TourMode!$A$36)</f>
        <v>7741.0716716602947</v>
      </c>
      <c r="E43" s="15">
        <f>SUMIFS(TourMode_Input!E:E,TourMode_Input!$A:$A,$A43,TourMode_Input!$B:$B,TourMode!$A$36)</f>
        <v>10913.209198735258</v>
      </c>
      <c r="F43" s="15">
        <f>SUMIFS(TourMode_Input!F:F,TourMode_Input!$A:$A,$A43,TourMode_Input!$B:$B,TourMode!$A$36)</f>
        <v>22524.351184260398</v>
      </c>
      <c r="G43" s="34"/>
      <c r="H43" s="9" t="str">
        <f t="shared" si="82"/>
        <v>WLK TRN</v>
      </c>
      <c r="I43" s="67">
        <f t="shared" ref="I43:K46" si="101">C43</f>
        <v>3870.0703138648441</v>
      </c>
      <c r="J43" s="67">
        <f t="shared" si="101"/>
        <v>7741.0716716602947</v>
      </c>
      <c r="K43" s="67">
        <f t="shared" si="101"/>
        <v>10913.209198735258</v>
      </c>
      <c r="L43" s="69">
        <f t="shared" si="83"/>
        <v>22524.351184260398</v>
      </c>
      <c r="M43" s="17">
        <f>I43/I50</f>
        <v>7.410804476781517E-2</v>
      </c>
      <c r="N43" s="9" t="str">
        <f t="shared" si="84"/>
        <v>WLK TRN</v>
      </c>
      <c r="O43" s="15">
        <f>SUMIFS(TourMode_Input!J:J,TourMode_Input!$H:$H,$A43,TourMode_Input!$I:$I,TourMode!$A$36)*Index!$D$3</f>
        <v>3756</v>
      </c>
      <c r="P43" s="15">
        <f>SUMIFS(TourMode_Input!K:K,TourMode_Input!$H:$H,$A43,TourMode_Input!$I:$I,TourMode!$A$36)*Index!$D$3</f>
        <v>7460</v>
      </c>
      <c r="Q43" s="15">
        <f>SUMIFS(TourMode_Input!L:L,TourMode_Input!$H:$H,$A43,TourMode_Input!$I:$I,TourMode!$A$36)*Index!$D$3</f>
        <v>11206</v>
      </c>
      <c r="R43" s="15">
        <f>SUMIFS(TourMode_Input!M:M,TourMode_Input!$H:$H,$A43,TourMode_Input!$I:$I,TourMode!$A$36)*Index!$D$3</f>
        <v>22422</v>
      </c>
      <c r="T43" s="9" t="str">
        <f t="shared" si="85"/>
        <v>WLK TRN</v>
      </c>
      <c r="U43" s="19">
        <f t="shared" si="86"/>
        <v>7.410804476781517E-2</v>
      </c>
      <c r="V43" s="19">
        <f t="shared" si="87"/>
        <v>4.9570142104840391E-2</v>
      </c>
      <c r="W43" s="19">
        <f t="shared" si="88"/>
        <v>1.0760432577006915E-2</v>
      </c>
      <c r="X43" s="19">
        <f t="shared" si="89"/>
        <v>1.8423561231179535E-2</v>
      </c>
      <c r="Y43" s="17"/>
      <c r="Z43" s="9" t="str">
        <f t="shared" si="90"/>
        <v>WLK TRN</v>
      </c>
      <c r="AA43" s="19">
        <f t="shared" si="91"/>
        <v>7.1923710313660905E-2</v>
      </c>
      <c r="AB43" s="19">
        <f t="shared" si="92"/>
        <v>4.7770292769140132E-2</v>
      </c>
      <c r="AC43" s="19">
        <f t="shared" si="93"/>
        <v>1.1049124529924136E-2</v>
      </c>
      <c r="AD43" s="19">
        <f t="shared" si="94"/>
        <v>1.8339844133409239E-2</v>
      </c>
      <c r="AF43" s="9" t="str">
        <f t="shared" si="95"/>
        <v>WLK TRN</v>
      </c>
      <c r="AG43" s="15">
        <f t="shared" si="96"/>
        <v>-114.07031386484414</v>
      </c>
      <c r="AH43" s="15">
        <f t="shared" si="71"/>
        <v>-281.07167166029467</v>
      </c>
      <c r="AI43" s="15">
        <f t="shared" si="72"/>
        <v>292.79080126474219</v>
      </c>
      <c r="AJ43" s="16">
        <f t="shared" si="73"/>
        <v>-102.35118426039844</v>
      </c>
      <c r="AK43" s="17"/>
      <c r="AL43" s="9" t="str">
        <f t="shared" si="97"/>
        <v>WLK TRN</v>
      </c>
      <c r="AM43" s="19">
        <f t="shared" si="98"/>
        <v>-2.9474997768432758E-2</v>
      </c>
      <c r="AN43" s="19">
        <f t="shared" si="74"/>
        <v>-3.6309142142332183E-2</v>
      </c>
      <c r="AO43" s="19">
        <f t="shared" si="75"/>
        <v>2.6829028559140423E-2</v>
      </c>
      <c r="AP43" s="20">
        <f t="shared" si="76"/>
        <v>-4.544023640153487E-3</v>
      </c>
      <c r="AR43" s="9" t="str">
        <f t="shared" si="99"/>
        <v>WLK TRN</v>
      </c>
      <c r="AS43" s="55">
        <f t="shared" si="100"/>
        <v>2.991811448794442E-2</v>
      </c>
      <c r="AT43" s="55">
        <f t="shared" si="77"/>
        <v>3.6984722672260613E-2</v>
      </c>
      <c r="AU43" s="56">
        <f t="shared" si="78"/>
        <v>-2.6475440514279733E-2</v>
      </c>
      <c r="AV43" s="61">
        <f t="shared" si="79"/>
        <v>4.5543790977786852E-3</v>
      </c>
      <c r="AX43"/>
      <c r="AY43"/>
      <c r="AZ43"/>
      <c r="BA43"/>
      <c r="BB43"/>
      <c r="BC43"/>
      <c r="BD43"/>
      <c r="BE43"/>
      <c r="BF43"/>
      <c r="BG43"/>
      <c r="BH43"/>
      <c r="BI43"/>
      <c r="BJ43"/>
      <c r="BL43"/>
    </row>
    <row r="44" spans="1:101" s="64" customFormat="1" x14ac:dyDescent="0.25">
      <c r="A44" s="64">
        <v>7</v>
      </c>
      <c r="B44" s="9" t="s">
        <v>58</v>
      </c>
      <c r="C44" s="15">
        <f>SUMIFS(TourMode_Input!C:C,TourMode_Input!$A:$A,$A44,TourMode_Input!$B:$B,TourMode!$A$36)</f>
        <v>0</v>
      </c>
      <c r="D44" s="15">
        <f>SUMIFS(TourMode_Input!D:D,TourMode_Input!$A:$A,$A44,TourMode_Input!$B:$B,TourMode!$A$36)</f>
        <v>90.297990923614307</v>
      </c>
      <c r="E44" s="15">
        <f>SUMIFS(TourMode_Input!E:E,TourMode_Input!$A:$A,$A44,TourMode_Input!$B:$B,TourMode!$A$36)</f>
        <v>421.38985550120589</v>
      </c>
      <c r="F44" s="15">
        <f>SUMIFS(TourMode_Input!F:F,TourMode_Input!$A:$A,$A44,TourMode_Input!$B:$B,TourMode!$A$36)</f>
        <v>511.68784642482018</v>
      </c>
      <c r="G44" s="34"/>
      <c r="H44" s="9" t="str">
        <f t="shared" si="82"/>
        <v>PNR TRN</v>
      </c>
      <c r="I44" s="67">
        <f t="shared" si="101"/>
        <v>0</v>
      </c>
      <c r="J44" s="67">
        <f t="shared" si="101"/>
        <v>90.297990923614307</v>
      </c>
      <c r="K44" s="67">
        <f t="shared" si="101"/>
        <v>421.38985550120589</v>
      </c>
      <c r="L44" s="69">
        <f t="shared" si="83"/>
        <v>511.68784642482018</v>
      </c>
      <c r="M44" s="17"/>
      <c r="N44" s="9" t="str">
        <f t="shared" si="84"/>
        <v>PNR TRN</v>
      </c>
      <c r="O44" s="15">
        <f>SUMIFS(TourMode_Input!J:J,TourMode_Input!$H:$H,$A44,TourMode_Input!$I:$I,TourMode!$A$36)*Index!$D$3</f>
        <v>0</v>
      </c>
      <c r="P44" s="15">
        <f>SUMIFS(TourMode_Input!K:K,TourMode_Input!$H:$H,$A44,TourMode_Input!$I:$I,TourMode!$A$36)*Index!$D$3</f>
        <v>88</v>
      </c>
      <c r="Q44" s="15">
        <f>SUMIFS(TourMode_Input!L:L,TourMode_Input!$H:$H,$A44,TourMode_Input!$I:$I,TourMode!$A$36)*Index!$D$3</f>
        <v>286</v>
      </c>
      <c r="R44" s="15">
        <f>SUMIFS(TourMode_Input!M:M,TourMode_Input!$H:$H,$A44,TourMode_Input!$I:$I,TourMode!$A$36)*Index!$D$3</f>
        <v>374</v>
      </c>
      <c r="T44" s="9" t="str">
        <f t="shared" si="85"/>
        <v>PNR TRN</v>
      </c>
      <c r="U44" s="19">
        <f t="shared" si="86"/>
        <v>0</v>
      </c>
      <c r="V44" s="19">
        <f t="shared" si="87"/>
        <v>5.7822539716973376E-4</v>
      </c>
      <c r="W44" s="19">
        <f t="shared" si="88"/>
        <v>4.1549071828302358E-4</v>
      </c>
      <c r="X44" s="19">
        <f t="shared" si="89"/>
        <v>4.1852980770631736E-4</v>
      </c>
      <c r="Y44" s="17"/>
      <c r="Z44" s="9" t="str">
        <f t="shared" si="90"/>
        <v>PNR TRN</v>
      </c>
      <c r="AA44" s="19">
        <f t="shared" si="91"/>
        <v>0</v>
      </c>
      <c r="AB44" s="19">
        <f t="shared" si="92"/>
        <v>5.635101559898568E-4</v>
      </c>
      <c r="AC44" s="19">
        <f t="shared" si="93"/>
        <v>2.8199621770108005E-4</v>
      </c>
      <c r="AD44" s="19">
        <f t="shared" si="94"/>
        <v>3.0590945080256242E-4</v>
      </c>
      <c r="AF44" s="9" t="str">
        <f t="shared" si="95"/>
        <v>PNR TRN</v>
      </c>
      <c r="AG44" s="15">
        <f t="shared" si="96"/>
        <v>0</v>
      </c>
      <c r="AH44" s="15">
        <f t="shared" si="71"/>
        <v>-2.2979909236143072</v>
      </c>
      <c r="AI44" s="15">
        <f t="shared" si="72"/>
        <v>-135.38985550120589</v>
      </c>
      <c r="AJ44" s="16">
        <f t="shared" si="73"/>
        <v>-137.68784642482018</v>
      </c>
      <c r="AK44" s="17"/>
      <c r="AL44" s="9" t="str">
        <f t="shared" si="97"/>
        <v>PNR TRN</v>
      </c>
      <c r="AM44" s="19">
        <f t="shared" si="98"/>
        <v>0</v>
      </c>
      <c r="AN44" s="19">
        <f t="shared" si="74"/>
        <v>-2.5448970681509895E-2</v>
      </c>
      <c r="AO44" s="19">
        <f t="shared" si="75"/>
        <v>-0.32129358059693119</v>
      </c>
      <c r="AP44" s="20">
        <f t="shared" si="76"/>
        <v>-0.26908562981679102</v>
      </c>
      <c r="AR44" s="9" t="str">
        <f t="shared" si="99"/>
        <v>PNR TRN</v>
      </c>
      <c r="AS44" s="55">
        <f t="shared" si="100"/>
        <v>0</v>
      </c>
      <c r="AT44" s="55">
        <f t="shared" si="77"/>
        <v>2.5778396789296956E-2</v>
      </c>
      <c r="AU44" s="56">
        <f t="shared" si="78"/>
        <v>0.38756661693632555</v>
      </c>
      <c r="AV44" s="61">
        <f t="shared" si="79"/>
        <v>0.31345896674610579</v>
      </c>
      <c r="AX44"/>
      <c r="AY44"/>
      <c r="AZ44"/>
      <c r="BA44"/>
      <c r="BB44"/>
      <c r="BC44"/>
      <c r="BD44"/>
      <c r="BE44"/>
      <c r="BF44"/>
      <c r="BG44"/>
      <c r="BH44"/>
      <c r="BI44"/>
      <c r="BJ44"/>
      <c r="BL44"/>
    </row>
    <row r="45" spans="1:101" s="64" customFormat="1" x14ac:dyDescent="0.25">
      <c r="A45" s="64">
        <v>8</v>
      </c>
      <c r="B45" s="9" t="s">
        <v>57</v>
      </c>
      <c r="C45" s="15">
        <f>SUMIFS(TourMode_Input!C:C,TourMode_Input!$A:$A,$A45,TourMode_Input!$B:$B,TourMode!$A$36)</f>
        <v>191.20725616939916</v>
      </c>
      <c r="D45" s="15">
        <f>SUMIFS(TourMode_Input!D:D,TourMode_Input!$A:$A,$A45,TourMode_Input!$B:$B,TourMode!$A$36)</f>
        <v>575.24091633053638</v>
      </c>
      <c r="E45" s="15">
        <f>SUMIFS(TourMode_Input!E:E,TourMode_Input!$A:$A,$A45,TourMode_Input!$B:$B,TourMode!$A$36)</f>
        <v>1768.3454619259098</v>
      </c>
      <c r="F45" s="15">
        <f>SUMIFS(TourMode_Input!F:F,TourMode_Input!$A:$A,$A45,TourMode_Input!$B:$B,TourMode!$A$36)</f>
        <v>2534.7936344258451</v>
      </c>
      <c r="G45" s="34"/>
      <c r="H45" s="9" t="str">
        <f t="shared" si="82"/>
        <v>KNR TRN</v>
      </c>
      <c r="I45" s="67">
        <f t="shared" si="101"/>
        <v>191.20725616939916</v>
      </c>
      <c r="J45" s="67">
        <f t="shared" si="101"/>
        <v>575.24091633053638</v>
      </c>
      <c r="K45" s="67">
        <f t="shared" si="101"/>
        <v>1768.3454619259098</v>
      </c>
      <c r="L45" s="69">
        <f t="shared" si="83"/>
        <v>2534.7936344258451</v>
      </c>
      <c r="M45" s="17"/>
      <c r="N45" s="9" t="str">
        <f t="shared" si="84"/>
        <v>KNR TRN</v>
      </c>
      <c r="O45" s="15">
        <f>SUMIFS(TourMode_Input!J:J,TourMode_Input!$H:$H,$A45,TourMode_Input!$I:$I,TourMode!$A$36)*Index!$D$3</f>
        <v>204</v>
      </c>
      <c r="P45" s="15">
        <f>SUMIFS(TourMode_Input!K:K,TourMode_Input!$H:$H,$A45,TourMode_Input!$I:$I,TourMode!$A$36)*Index!$D$3</f>
        <v>498</v>
      </c>
      <c r="Q45" s="15">
        <f>SUMIFS(TourMode_Input!L:L,TourMode_Input!$H:$H,$A45,TourMode_Input!$I:$I,TourMode!$A$36)*Index!$D$3</f>
        <v>1278</v>
      </c>
      <c r="R45" s="15">
        <f>SUMIFS(TourMode_Input!M:M,TourMode_Input!$H:$H,$A45,TourMode_Input!$I:$I,TourMode!$A$36)*Index!$D$3</f>
        <v>1980</v>
      </c>
      <c r="T45" s="9" t="str">
        <f t="shared" si="85"/>
        <v>KNR TRN</v>
      </c>
      <c r="U45" s="19">
        <f t="shared" si="86"/>
        <v>3.6614311242273209E-3</v>
      </c>
      <c r="V45" s="19">
        <f t="shared" si="87"/>
        <v>3.6835693010587355E-3</v>
      </c>
      <c r="W45" s="19">
        <f t="shared" si="88"/>
        <v>1.7435899715104054E-3</v>
      </c>
      <c r="X45" s="19">
        <f t="shared" si="89"/>
        <v>2.0733083652541219E-3</v>
      </c>
      <c r="Y45" s="17"/>
      <c r="Z45" s="9" t="str">
        <f t="shared" si="90"/>
        <v>KNR TRN</v>
      </c>
      <c r="AA45" s="19">
        <f t="shared" si="91"/>
        <v>3.906399601700433E-3</v>
      </c>
      <c r="AB45" s="19">
        <f t="shared" si="92"/>
        <v>3.1889552009425988E-3</v>
      </c>
      <c r="AC45" s="19">
        <f t="shared" si="93"/>
        <v>1.260108972804127E-3</v>
      </c>
      <c r="AD45" s="19">
        <f t="shared" si="94"/>
        <v>1.6195206218959188E-3</v>
      </c>
      <c r="AF45" s="9" t="str">
        <f t="shared" si="95"/>
        <v>KNR TRN</v>
      </c>
      <c r="AG45" s="15">
        <f t="shared" si="96"/>
        <v>12.792743830600841</v>
      </c>
      <c r="AH45" s="15">
        <f t="shared" si="71"/>
        <v>-77.240916330536379</v>
      </c>
      <c r="AI45" s="15">
        <f t="shared" si="72"/>
        <v>-490.34546192590983</v>
      </c>
      <c r="AJ45" s="16">
        <f t="shared" si="73"/>
        <v>-554.79363442584508</v>
      </c>
      <c r="AK45" s="17"/>
      <c r="AL45" s="9" t="str">
        <f t="shared" si="97"/>
        <v>KNR TRN</v>
      </c>
      <c r="AM45" s="19">
        <f t="shared" si="98"/>
        <v>6.6905116923319949E-2</v>
      </c>
      <c r="AN45" s="19">
        <f t="shared" si="74"/>
        <v>-0.13427576887829265</v>
      </c>
      <c r="AO45" s="19">
        <f t="shared" si="75"/>
        <v>-0.27729053654022628</v>
      </c>
      <c r="AP45" s="20">
        <f t="shared" si="76"/>
        <v>-0.21887132226111619</v>
      </c>
      <c r="AR45" s="9" t="str">
        <f t="shared" si="99"/>
        <v>KNR TRN</v>
      </c>
      <c r="AS45" s="55">
        <f t="shared" si="100"/>
        <v>-6.476204327025048E-2</v>
      </c>
      <c r="AT45" s="55">
        <f t="shared" si="77"/>
        <v>0.14418886094569647</v>
      </c>
      <c r="AU45" s="56">
        <f t="shared" si="78"/>
        <v>0.32474798618951534</v>
      </c>
      <c r="AV45" s="61">
        <f t="shared" si="79"/>
        <v>0.24701538248488242</v>
      </c>
      <c r="AX45"/>
      <c r="AY45"/>
      <c r="AZ45"/>
      <c r="BA45"/>
      <c r="BB45"/>
      <c r="BC45"/>
      <c r="BD45"/>
      <c r="BE45"/>
      <c r="BF45"/>
      <c r="BG45"/>
      <c r="BH45"/>
      <c r="BI45"/>
      <c r="BJ45"/>
      <c r="BL45"/>
    </row>
    <row r="46" spans="1:101" s="64" customFormat="1" x14ac:dyDescent="0.25">
      <c r="A46" s="64">
        <v>9</v>
      </c>
      <c r="B46" s="9" t="s">
        <v>127</v>
      </c>
      <c r="C46" s="15">
        <f>SUMIFS(TourMode_Input!C:C,TourMode_Input!$A:$A,$A46,TourMode_Input!$B:$B,TourMode!$A$36)</f>
        <v>0</v>
      </c>
      <c r="D46" s="15">
        <f>SUMIFS(TourMode_Input!D:D,TourMode_Input!$A:$A,$A46,TourMode_Input!$B:$B,TourMode!$A$36)</f>
        <v>20.595630277196037</v>
      </c>
      <c r="E46" s="15">
        <f>SUMIFS(TourMode_Input!E:E,TourMode_Input!$A:$A,$A46,TourMode_Input!$B:$B,TourMode!$A$36)</f>
        <v>51.830015852081381</v>
      </c>
      <c r="F46" s="15">
        <f>SUMIFS(TourMode_Input!F:F,TourMode_Input!$A:$A,$A46,TourMode_Input!$B:$B,TourMode!$A$36)</f>
        <v>72.425646129277425</v>
      </c>
      <c r="G46" s="34"/>
      <c r="H46" s="9" t="str">
        <f t="shared" si="82"/>
        <v>TNC TRN</v>
      </c>
      <c r="I46" s="67">
        <f t="shared" si="101"/>
        <v>0</v>
      </c>
      <c r="J46" s="67">
        <f t="shared" si="101"/>
        <v>20.595630277196037</v>
      </c>
      <c r="K46" s="67">
        <f t="shared" si="101"/>
        <v>51.830015852081381</v>
      </c>
      <c r="L46" s="69">
        <f t="shared" si="83"/>
        <v>72.425646129277425</v>
      </c>
      <c r="M46" s="17"/>
      <c r="N46" s="9" t="str">
        <f t="shared" si="84"/>
        <v>TNC TRN</v>
      </c>
      <c r="O46" s="15">
        <f>SUMIFS(TourMode_Input!J:J,TourMode_Input!$H:$H,$A46,TourMode_Input!$I:$I,TourMode!$A$36)*Index!$D$3</f>
        <v>0</v>
      </c>
      <c r="P46" s="15">
        <f>SUMIFS(TourMode_Input!K:K,TourMode_Input!$H:$H,$A46,TourMode_Input!$I:$I,TourMode!$A$36)*Index!$D$3</f>
        <v>76</v>
      </c>
      <c r="Q46" s="15">
        <f>SUMIFS(TourMode_Input!L:L,TourMode_Input!$H:$H,$A46,TourMode_Input!$I:$I,TourMode!$A$36)*Index!$D$3</f>
        <v>1400</v>
      </c>
      <c r="R46" s="15">
        <f>SUMIFS(TourMode_Input!M:M,TourMode_Input!$H:$H,$A46,TourMode_Input!$I:$I,TourMode!$A$36)*Index!$D$3</f>
        <v>1476</v>
      </c>
      <c r="T46" s="9" t="str">
        <f t="shared" si="85"/>
        <v>TNC TRN</v>
      </c>
      <c r="U46" s="19">
        <f t="shared" si="86"/>
        <v>0</v>
      </c>
      <c r="V46" s="19">
        <f t="shared" si="87"/>
        <v>1.3188462307059268E-4</v>
      </c>
      <c r="W46" s="19">
        <f t="shared" si="88"/>
        <v>5.1104435082776133E-5</v>
      </c>
      <c r="X46" s="19">
        <f t="shared" si="89"/>
        <v>5.9239811848737948E-5</v>
      </c>
      <c r="Y46" s="17"/>
      <c r="Z46" s="9" t="str">
        <f t="shared" si="90"/>
        <v>TNC TRN</v>
      </c>
      <c r="AA46" s="19">
        <f t="shared" si="91"/>
        <v>0</v>
      </c>
      <c r="AB46" s="19">
        <f t="shared" si="92"/>
        <v>4.8666786199123998E-4</v>
      </c>
      <c r="AC46" s="19">
        <f t="shared" si="93"/>
        <v>1.3804010656696228E-3</v>
      </c>
      <c r="AD46" s="19">
        <f t="shared" si="94"/>
        <v>1.207279009049685E-3</v>
      </c>
      <c r="AF46" s="9" t="str">
        <f t="shared" si="95"/>
        <v>TNC TRN</v>
      </c>
      <c r="AG46" s="15">
        <f t="shared" si="96"/>
        <v>0</v>
      </c>
      <c r="AH46" s="15">
        <f t="shared" si="71"/>
        <v>55.404369722803963</v>
      </c>
      <c r="AI46" s="15">
        <f t="shared" si="72"/>
        <v>1348.1699841479185</v>
      </c>
      <c r="AJ46" s="16">
        <f t="shared" si="73"/>
        <v>1403.5743538707225</v>
      </c>
      <c r="AK46" s="17"/>
      <c r="AL46" s="9" t="str">
        <f t="shared" si="97"/>
        <v>TNC TRN</v>
      </c>
      <c r="AM46" s="19">
        <f t="shared" si="98"/>
        <v>0</v>
      </c>
      <c r="AN46" s="19">
        <f t="shared" si="74"/>
        <v>2.6901031421285988</v>
      </c>
      <c r="AO46" s="19">
        <f t="shared" si="75"/>
        <v>26.011375107340989</v>
      </c>
      <c r="AP46" s="20">
        <f t="shared" si="76"/>
        <v>19.379521328196201</v>
      </c>
      <c r="AR46" s="9" t="str">
        <f t="shared" si="99"/>
        <v>TNC TRN</v>
      </c>
      <c r="AS46" s="55">
        <f t="shared" si="100"/>
        <v>0</v>
      </c>
      <c r="AT46" s="55">
        <f t="shared" si="77"/>
        <v>-1.3056544094581599</v>
      </c>
      <c r="AU46" s="56">
        <f t="shared" si="78"/>
        <v>-3.2962580775541763</v>
      </c>
      <c r="AV46" s="61">
        <f t="shared" si="79"/>
        <v>-3.0145305401878439</v>
      </c>
      <c r="AX46"/>
      <c r="AY46"/>
      <c r="AZ46"/>
      <c r="BA46"/>
      <c r="BB46"/>
      <c r="BC46"/>
      <c r="BD46"/>
      <c r="BE46"/>
      <c r="BF46"/>
      <c r="BG46"/>
      <c r="BH46"/>
      <c r="BI46"/>
      <c r="BJ46"/>
      <c r="BL46"/>
    </row>
    <row r="47" spans="1:101" s="64" customFormat="1" x14ac:dyDescent="0.25">
      <c r="A47" s="64">
        <v>10</v>
      </c>
      <c r="B47" s="9" t="s">
        <v>47</v>
      </c>
      <c r="C47" s="15">
        <f>SUMIFS(TourMode_Input!C:C,TourMode_Input!$A:$A,$A47,TourMode_Input!$B:$B,TourMode!$A$36)</f>
        <v>962.85307</v>
      </c>
      <c r="D47" s="15">
        <f>SUMIFS(TourMode_Input!D:D,TourMode_Input!$A:$A,$A47,TourMode_Input!$B:$B,TourMode!$A$36)</f>
        <v>4515.9778299999998</v>
      </c>
      <c r="E47" s="15">
        <f>SUMIFS(TourMode_Input!E:E,TourMode_Input!$A:$A,$A47,TourMode_Input!$B:$B,TourMode!$A$36)</f>
        <v>56248.566829999996</v>
      </c>
      <c r="F47" s="15">
        <f>SUMIFS(TourMode_Input!F:F,TourMode_Input!$A:$A,$A47,TourMode_Input!$B:$B,TourMode!$A$36)</f>
        <v>61727.397729999997</v>
      </c>
      <c r="G47" s="34"/>
      <c r="H47" s="9" t="str">
        <f t="shared" si="82"/>
        <v>SCHBUS</v>
      </c>
      <c r="I47" s="15">
        <f t="shared" ref="I47:K49" si="102">C47*(O$50-SUM(C$43:C$46))/(C$50-SUM(C$43:C$46))</f>
        <v>2005.6086720052817</v>
      </c>
      <c r="J47" s="15">
        <f t="shared" si="102"/>
        <v>12331.367011107182</v>
      </c>
      <c r="K47" s="15">
        <f t="shared" si="102"/>
        <v>69861.098717548055</v>
      </c>
      <c r="L47" s="18">
        <f t="shared" si="83"/>
        <v>84198.074400660524</v>
      </c>
      <c r="M47" s="17"/>
      <c r="N47" s="9" t="str">
        <f t="shared" si="84"/>
        <v>SCHBUS</v>
      </c>
      <c r="O47" s="15">
        <f>SUMIFS(TourMode_Input!J:J,TourMode_Input!$H:$H,$A47,TourMode_Input!$I:$I,TourMode!$A$36)*Index!$D$3</f>
        <v>2362</v>
      </c>
      <c r="P47" s="15">
        <f>SUMIFS(TourMode_Input!K:K,TourMode_Input!$H:$H,$A47,TourMode_Input!$I:$I,TourMode!$A$36)*Index!$D$3</f>
        <v>12400</v>
      </c>
      <c r="Q47" s="15">
        <f>SUMIFS(TourMode_Input!L:L,TourMode_Input!$H:$H,$A47,TourMode_Input!$I:$I,TourMode!$A$36)*Index!$D$3</f>
        <v>69782</v>
      </c>
      <c r="R47" s="15">
        <f>SUMIFS(TourMode_Input!M:M,TourMode_Input!$H:$H,$A47,TourMode_Input!$I:$I,TourMode!$A$36)*Index!$D$3</f>
        <v>84544</v>
      </c>
      <c r="T47" s="9" t="str">
        <f t="shared" si="85"/>
        <v>SCHBUS</v>
      </c>
      <c r="U47" s="19">
        <f t="shared" si="86"/>
        <v>3.8405435870041013E-2</v>
      </c>
      <c r="V47" s="19">
        <f t="shared" si="87"/>
        <v>7.8964210772695262E-2</v>
      </c>
      <c r="W47" s="19">
        <f t="shared" si="88"/>
        <v>6.8883096513252903E-2</v>
      </c>
      <c r="X47" s="19">
        <f t="shared" si="89"/>
        <v>6.8868948391816467E-2</v>
      </c>
      <c r="Y47" s="17"/>
      <c r="Z47" s="9" t="str">
        <f t="shared" si="90"/>
        <v>SCHBUS</v>
      </c>
      <c r="AA47" s="19">
        <f t="shared" si="91"/>
        <v>4.5229979702041283E-2</v>
      </c>
      <c r="AB47" s="19">
        <f t="shared" si="92"/>
        <v>7.9403703798570729E-2</v>
      </c>
      <c r="AC47" s="19">
        <f t="shared" si="93"/>
        <v>6.8805105117541149E-2</v>
      </c>
      <c r="AD47" s="19">
        <f t="shared" si="94"/>
        <v>6.9151894675539671E-2</v>
      </c>
      <c r="AF47" s="9" t="str">
        <f t="shared" si="95"/>
        <v>SCHBUS</v>
      </c>
      <c r="AG47" s="15">
        <f t="shared" si="96"/>
        <v>356.39132799471827</v>
      </c>
      <c r="AH47" s="15">
        <f t="shared" si="71"/>
        <v>68.632988892817593</v>
      </c>
      <c r="AI47" s="15">
        <f t="shared" si="72"/>
        <v>-79.098717548054992</v>
      </c>
      <c r="AJ47" s="16">
        <f t="shared" si="73"/>
        <v>345.92559933947632</v>
      </c>
      <c r="AK47" s="17"/>
      <c r="AL47" s="9" t="str">
        <f t="shared" si="97"/>
        <v>SCHBUS</v>
      </c>
      <c r="AM47" s="19">
        <f t="shared" si="98"/>
        <v>0.17769734094656911</v>
      </c>
      <c r="AN47" s="19">
        <f t="shared" si="74"/>
        <v>5.5657242892047636E-3</v>
      </c>
      <c r="AO47" s="19">
        <f t="shared" si="75"/>
        <v>-1.1322283645703183E-3</v>
      </c>
      <c r="AP47" s="20">
        <f t="shared" si="76"/>
        <v>4.1084739977944509E-3</v>
      </c>
      <c r="AR47" s="9" t="str">
        <f t="shared" si="99"/>
        <v>SCHBUS</v>
      </c>
      <c r="AS47" s="55">
        <f t="shared" si="100"/>
        <v>-0.16356112602683914</v>
      </c>
      <c r="AT47" s="55">
        <f t="shared" si="77"/>
        <v>-5.5502928772841256E-3</v>
      </c>
      <c r="AU47" s="56">
        <f t="shared" si="78"/>
        <v>1.1328698193332897E-3</v>
      </c>
      <c r="AV47" s="61">
        <f t="shared" si="79"/>
        <v>-4.1000572639115366E-3</v>
      </c>
      <c r="AX47"/>
      <c r="AY47"/>
      <c r="AZ47"/>
      <c r="BA47"/>
      <c r="BB47"/>
      <c r="BC47"/>
      <c r="BD47"/>
      <c r="BE47"/>
      <c r="BF47"/>
      <c r="BG47"/>
      <c r="BH47"/>
      <c r="BI47"/>
      <c r="BJ47"/>
      <c r="BL47"/>
    </row>
    <row r="48" spans="1:101" s="64" customFormat="1" x14ac:dyDescent="0.25">
      <c r="A48" s="64">
        <v>11</v>
      </c>
      <c r="B48" s="9" t="s">
        <v>114</v>
      </c>
      <c r="C48" s="15">
        <f>SUMIFS(TourMode_Input!C:C,TourMode_Input!$A:$A,$A48,TourMode_Input!$B:$B,TourMode!$A$36)</f>
        <v>0</v>
      </c>
      <c r="D48" s="15">
        <f>SUMIFS(TourMode_Input!D:D,TourMode_Input!$A:$A,$A48,TourMode_Input!$B:$B,TourMode!$A$36)</f>
        <v>333.95819999999998</v>
      </c>
      <c r="E48" s="15">
        <f>SUMIFS(TourMode_Input!E:E,TourMode_Input!$A:$A,$A48,TourMode_Input!$B:$B,TourMode!$A$36)</f>
        <v>1499.741</v>
      </c>
      <c r="F48" s="15">
        <f>SUMIFS(TourMode_Input!F:F,TourMode_Input!$A:$A,$A48,TourMode_Input!$B:$B,TourMode!$A$36)</f>
        <v>1833.6992</v>
      </c>
      <c r="G48" s="34"/>
      <c r="H48" s="9" t="str">
        <f t="shared" si="82"/>
        <v>TAXI</v>
      </c>
      <c r="I48" s="15">
        <f t="shared" si="102"/>
        <v>0</v>
      </c>
      <c r="J48" s="15">
        <f t="shared" si="102"/>
        <v>911.90906722603074</v>
      </c>
      <c r="K48" s="15">
        <f t="shared" si="102"/>
        <v>1862.6884195718494</v>
      </c>
      <c r="L48" s="18">
        <f t="shared" si="83"/>
        <v>2774.5974867978803</v>
      </c>
      <c r="M48" s="17"/>
      <c r="N48" s="9" t="str">
        <f t="shared" si="84"/>
        <v>TAXI</v>
      </c>
      <c r="O48" s="15">
        <f>SUMIFS(TourMode_Input!J:J,TourMode_Input!$H:$H,$A48,TourMode_Input!$I:$I,TourMode!$A$36)*Index!$D$3</f>
        <v>0</v>
      </c>
      <c r="P48" s="15">
        <f>SUMIFS(TourMode_Input!K:K,TourMode_Input!$H:$H,$A48,TourMode_Input!$I:$I,TourMode!$A$36)*Index!$D$3</f>
        <v>924</v>
      </c>
      <c r="Q48" s="15">
        <f>SUMIFS(TourMode_Input!L:L,TourMode_Input!$H:$H,$A48,TourMode_Input!$I:$I,TourMode!$A$36)*Index!$D$3</f>
        <v>1948</v>
      </c>
      <c r="R48" s="15">
        <f>SUMIFS(TourMode_Input!M:M,TourMode_Input!$H:$H,$A48,TourMode_Input!$I:$I,TourMode!$A$36)*Index!$D$3</f>
        <v>2872</v>
      </c>
      <c r="T48" s="9" t="str">
        <f t="shared" si="85"/>
        <v>TAXI</v>
      </c>
      <c r="U48" s="19">
        <f t="shared" si="86"/>
        <v>0</v>
      </c>
      <c r="V48" s="19">
        <f t="shared" si="87"/>
        <v>5.839432053648925E-3</v>
      </c>
      <c r="W48" s="19">
        <f t="shared" si="88"/>
        <v>1.8366121995624619E-3</v>
      </c>
      <c r="X48" s="19">
        <f t="shared" si="89"/>
        <v>2.2694534582473522E-3</v>
      </c>
      <c r="Y48" s="17"/>
      <c r="Z48" s="9" t="str">
        <f t="shared" si="90"/>
        <v>TAXI</v>
      </c>
      <c r="AA48" s="19">
        <f t="shared" si="91"/>
        <v>0</v>
      </c>
      <c r="AB48" s="19">
        <f t="shared" si="92"/>
        <v>5.9168566378934966E-3</v>
      </c>
      <c r="AC48" s="19">
        <f t="shared" si="93"/>
        <v>1.9207294828031607E-3</v>
      </c>
      <c r="AD48" s="19">
        <f t="shared" si="94"/>
        <v>2.3491228414571105E-3</v>
      </c>
      <c r="AF48" s="9" t="str">
        <f t="shared" si="95"/>
        <v>TAXI</v>
      </c>
      <c r="AG48" s="15">
        <f t="shared" si="96"/>
        <v>0</v>
      </c>
      <c r="AH48" s="15">
        <f t="shared" si="71"/>
        <v>12.090932773969257</v>
      </c>
      <c r="AI48" s="15">
        <f t="shared" si="72"/>
        <v>85.311580428150592</v>
      </c>
      <c r="AJ48" s="16">
        <f t="shared" si="73"/>
        <v>97.402513202119735</v>
      </c>
      <c r="AK48" s="17"/>
      <c r="AL48" s="9" t="str">
        <f t="shared" si="97"/>
        <v>TAXI</v>
      </c>
      <c r="AM48" s="19">
        <f t="shared" si="98"/>
        <v>0</v>
      </c>
      <c r="AN48" s="19">
        <f t="shared" si="74"/>
        <v>1.3258923733206321E-2</v>
      </c>
      <c r="AO48" s="19">
        <f t="shared" si="75"/>
        <v>4.5800242022098356E-2</v>
      </c>
      <c r="AP48" s="20">
        <f t="shared" si="76"/>
        <v>3.510509674487252E-2</v>
      </c>
      <c r="AR48" s="9" t="str">
        <f t="shared" si="99"/>
        <v>TAXI</v>
      </c>
      <c r="AS48" s="55">
        <f t="shared" si="100"/>
        <v>0</v>
      </c>
      <c r="AT48" s="55">
        <f t="shared" si="77"/>
        <v>-1.3171793527426385E-2</v>
      </c>
      <c r="AU48" s="56">
        <f t="shared" si="78"/>
        <v>-4.4782374194794444E-2</v>
      </c>
      <c r="AV48" s="61">
        <f t="shared" si="79"/>
        <v>-3.4502964310885342E-2</v>
      </c>
      <c r="AX48"/>
      <c r="AY48"/>
      <c r="AZ48"/>
      <c r="BA48"/>
      <c r="BB48"/>
      <c r="BC48"/>
      <c r="BD48"/>
      <c r="BE48"/>
      <c r="BF48"/>
      <c r="BG48"/>
      <c r="BH48"/>
      <c r="BI48"/>
      <c r="BJ48"/>
      <c r="BL48"/>
    </row>
    <row r="49" spans="1:101" s="64" customFormat="1" x14ac:dyDescent="0.25">
      <c r="A49" s="64">
        <v>12</v>
      </c>
      <c r="B49" s="9" t="s">
        <v>115</v>
      </c>
      <c r="C49" s="15">
        <f>SUMIFS(TourMode_Input!C:C,TourMode_Input!$A:$A,$A49,TourMode_Input!$B:$B,TourMode!$A$36)</f>
        <v>0</v>
      </c>
      <c r="D49" s="15">
        <f>SUMIFS(TourMode_Input!D:D,TourMode_Input!$A:$A,$A49,TourMode_Input!$B:$B,TourMode!$A$36)</f>
        <v>2018.897369552581</v>
      </c>
      <c r="E49" s="15">
        <f>SUMIFS(TourMode_Input!E:E,TourMode_Input!$A:$A,$A49,TourMode_Input!$B:$B,TourMode!$A$36)</f>
        <v>9066.4734685662988</v>
      </c>
      <c r="F49" s="15">
        <f>SUMIFS(TourMode_Input!F:F,TourMode_Input!$A:$A,$A49,TourMode_Input!$B:$B,TourMode!$A$36)</f>
        <v>11085.370838118881</v>
      </c>
      <c r="G49" s="34"/>
      <c r="H49" s="9" t="str">
        <f t="shared" si="82"/>
        <v>TNC</v>
      </c>
      <c r="I49" s="15">
        <f t="shared" si="102"/>
        <v>0</v>
      </c>
      <c r="J49" s="15">
        <f t="shared" si="102"/>
        <v>5512.8181224290383</v>
      </c>
      <c r="K49" s="15">
        <f t="shared" si="102"/>
        <v>11260.621091411025</v>
      </c>
      <c r="L49" s="18">
        <f t="shared" si="83"/>
        <v>16773.439213840065</v>
      </c>
      <c r="M49" s="17"/>
      <c r="N49" s="9" t="str">
        <f t="shared" si="84"/>
        <v>TNC</v>
      </c>
      <c r="O49" s="15">
        <f>SUMIFS(TourMode_Input!J:J,TourMode_Input!$H:$H,$A49,TourMode_Input!$I:$I,TourMode!$A$36)*Index!$D$3</f>
        <v>0</v>
      </c>
      <c r="P49" s="15">
        <f>SUMIFS(TourMode_Input!K:K,TourMode_Input!$H:$H,$A49,TourMode_Input!$I:$I,TourMode!$A$36)*Index!$D$3</f>
        <v>5338</v>
      </c>
      <c r="Q49" s="15">
        <f>SUMIFS(TourMode_Input!L:L,TourMode_Input!$H:$H,$A49,TourMode_Input!$I:$I,TourMode!$A$36)*Index!$D$3</f>
        <v>10890</v>
      </c>
      <c r="R49" s="15">
        <f>SUMIFS(TourMode_Input!M:M,TourMode_Input!$H:$H,$A49,TourMode_Input!$I:$I,TourMode!$A$36)*Index!$D$3</f>
        <v>16228</v>
      </c>
      <c r="T49" s="9" t="str">
        <f t="shared" si="85"/>
        <v>TNC</v>
      </c>
      <c r="U49" s="19">
        <f t="shared" si="86"/>
        <v>0</v>
      </c>
      <c r="V49" s="19">
        <f t="shared" si="87"/>
        <v>3.5301465910382919E-2</v>
      </c>
      <c r="W49" s="19">
        <f t="shared" si="88"/>
        <v>1.1102980967632578E-2</v>
      </c>
      <c r="X49" s="19">
        <f t="shared" si="89"/>
        <v>1.3719661973197808E-2</v>
      </c>
      <c r="Y49" s="17"/>
      <c r="Z49" s="9" t="str">
        <f t="shared" si="90"/>
        <v>TNC</v>
      </c>
      <c r="AA49" s="19">
        <f t="shared" si="91"/>
        <v>0</v>
      </c>
      <c r="AB49" s="19">
        <f t="shared" si="92"/>
        <v>3.4182013780384726E-2</v>
      </c>
      <c r="AC49" s="19">
        <f t="shared" si="93"/>
        <v>1.0737548289387279E-2</v>
      </c>
      <c r="AD49" s="19">
        <f t="shared" si="94"/>
        <v>1.3273525581882308E-2</v>
      </c>
      <c r="AF49" s="9" t="str">
        <f t="shared" si="95"/>
        <v>TNC</v>
      </c>
      <c r="AG49" s="15">
        <f t="shared" si="96"/>
        <v>0</v>
      </c>
      <c r="AH49" s="15">
        <f t="shared" si="71"/>
        <v>-174.81812242903834</v>
      </c>
      <c r="AI49" s="15">
        <f t="shared" si="72"/>
        <v>-370.62109141102519</v>
      </c>
      <c r="AJ49" s="16">
        <f t="shared" si="73"/>
        <v>-545.43921384006535</v>
      </c>
      <c r="AK49" s="17"/>
      <c r="AL49" s="9" t="str">
        <f t="shared" si="97"/>
        <v>TNC</v>
      </c>
      <c r="AM49" s="19">
        <f t="shared" si="98"/>
        <v>0</v>
      </c>
      <c r="AN49" s="19">
        <f t="shared" si="74"/>
        <v>-3.1711208051248135E-2</v>
      </c>
      <c r="AO49" s="19">
        <f t="shared" si="75"/>
        <v>-3.2913023926692139E-2</v>
      </c>
      <c r="AP49" s="20">
        <f t="shared" si="76"/>
        <v>-3.2518030851419764E-2</v>
      </c>
      <c r="AR49" s="9" t="str">
        <f t="shared" si="99"/>
        <v>TNC</v>
      </c>
      <c r="AS49" s="55">
        <f t="shared" si="100"/>
        <v>0</v>
      </c>
      <c r="AT49" s="55">
        <f t="shared" si="77"/>
        <v>3.2224897409694551E-2</v>
      </c>
      <c r="AU49" s="56">
        <f t="shared" si="78"/>
        <v>3.3466843340586049E-2</v>
      </c>
      <c r="AV49" s="61">
        <f t="shared" si="79"/>
        <v>3.3058490790798159E-2</v>
      </c>
      <c r="AX49"/>
      <c r="AY49"/>
      <c r="AZ49"/>
      <c r="BA49"/>
      <c r="BB49"/>
      <c r="BC49"/>
      <c r="BD49"/>
      <c r="BE49"/>
      <c r="BF49"/>
      <c r="BG49"/>
      <c r="BH49"/>
      <c r="BI49"/>
      <c r="BJ49"/>
      <c r="BL49"/>
    </row>
    <row r="50" spans="1:101" s="64" customFormat="1" ht="15.75" thickBot="1" x14ac:dyDescent="0.3">
      <c r="B50" s="10" t="s">
        <v>5</v>
      </c>
      <c r="C50" s="11">
        <f>SUM(C38:C49)</f>
        <v>27182.288210034243</v>
      </c>
      <c r="D50" s="11">
        <f>SUM(D38:D49)</f>
        <v>62531.190368744217</v>
      </c>
      <c r="E50" s="11">
        <f>SUM(E38:E49)</f>
        <v>819143.34043058089</v>
      </c>
      <c r="F50" s="14">
        <f>SUM(F38:F49)</f>
        <v>908856.81900935934</v>
      </c>
      <c r="G50" s="31"/>
      <c r="H50" s="10" t="s">
        <v>5</v>
      </c>
      <c r="I50" s="11">
        <f>SUM(I38:I49)</f>
        <v>52222</v>
      </c>
      <c r="J50" s="12">
        <f>SUM(J38:J49)</f>
        <v>156164</v>
      </c>
      <c r="K50" s="13">
        <f>SUM(K38:K49)</f>
        <v>1014197.9999999999</v>
      </c>
      <c r="L50" s="14">
        <f>SUM(L38:L49)</f>
        <v>1222583.9999999998</v>
      </c>
      <c r="N50" s="10" t="s">
        <v>5</v>
      </c>
      <c r="O50" s="11">
        <f>SUM(O38:O49)</f>
        <v>52222</v>
      </c>
      <c r="P50" s="12">
        <f>SUM(P38:P49)</f>
        <v>156164</v>
      </c>
      <c r="Q50" s="13">
        <f>SUM(Q38:Q49)</f>
        <v>1014198</v>
      </c>
      <c r="R50" s="14">
        <f>SUM(R38:R49)</f>
        <v>1222584</v>
      </c>
      <c r="T50" s="10" t="s">
        <v>5</v>
      </c>
      <c r="U50" s="19">
        <f t="shared" si="86"/>
        <v>1</v>
      </c>
      <c r="V50" s="19">
        <f t="shared" si="87"/>
        <v>1</v>
      </c>
      <c r="W50" s="19">
        <f t="shared" si="88"/>
        <v>1</v>
      </c>
      <c r="X50" s="19">
        <f t="shared" si="89"/>
        <v>1</v>
      </c>
      <c r="Z50" s="10" t="s">
        <v>5</v>
      </c>
      <c r="AA50" s="19">
        <f t="shared" si="91"/>
        <v>1</v>
      </c>
      <c r="AB50" s="19">
        <f t="shared" si="92"/>
        <v>1</v>
      </c>
      <c r="AC50" s="19">
        <f t="shared" si="93"/>
        <v>1</v>
      </c>
      <c r="AD50" s="19">
        <f t="shared" si="94"/>
        <v>1</v>
      </c>
      <c r="AF50" s="10" t="s">
        <v>5</v>
      </c>
      <c r="AG50" s="37">
        <f t="shared" si="96"/>
        <v>0</v>
      </c>
      <c r="AH50" s="37">
        <f t="shared" si="71"/>
        <v>0</v>
      </c>
      <c r="AI50" s="37">
        <f t="shared" si="72"/>
        <v>0</v>
      </c>
      <c r="AJ50" s="38">
        <f t="shared" si="73"/>
        <v>0</v>
      </c>
      <c r="AL50" s="10" t="s">
        <v>5</v>
      </c>
      <c r="AM50" s="19">
        <f t="shared" si="98"/>
        <v>0</v>
      </c>
      <c r="AN50" s="19">
        <f t="shared" si="74"/>
        <v>0</v>
      </c>
      <c r="AO50" s="19">
        <f t="shared" si="75"/>
        <v>0</v>
      </c>
      <c r="AP50" s="20">
        <f t="shared" si="76"/>
        <v>0</v>
      </c>
      <c r="AR50" s="32"/>
      <c r="AS50" s="34"/>
      <c r="AT50" s="34"/>
      <c r="AU50" s="34"/>
      <c r="AV50" s="34"/>
      <c r="AX50"/>
      <c r="AY50"/>
      <c r="AZ50"/>
      <c r="BA50"/>
      <c r="BB50"/>
      <c r="BC50"/>
      <c r="BD50"/>
      <c r="BE50"/>
      <c r="BF50"/>
      <c r="BG50"/>
      <c r="BH50"/>
      <c r="BI50"/>
      <c r="BJ50"/>
      <c r="BL50"/>
    </row>
    <row r="51" spans="1:101" x14ac:dyDescent="0.25">
      <c r="A51" s="64"/>
      <c r="B51" s="32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64"/>
      <c r="N51" s="32"/>
      <c r="O51" s="31"/>
      <c r="P51" s="31"/>
      <c r="Q51" s="31"/>
      <c r="R51" s="31"/>
      <c r="T51" s="32"/>
      <c r="U51" s="33"/>
      <c r="V51" s="33"/>
      <c r="W51" s="33"/>
      <c r="X51" s="33"/>
      <c r="Z51" s="32"/>
      <c r="AA51" s="33"/>
      <c r="AB51" s="33"/>
      <c r="AC51" s="33"/>
      <c r="AD51" s="33"/>
      <c r="AF51" s="32"/>
      <c r="AG51" s="31"/>
      <c r="AH51" s="31"/>
      <c r="AI51" s="31"/>
      <c r="AJ51" s="31"/>
      <c r="AL51" s="32"/>
      <c r="AM51" s="34"/>
      <c r="AN51" s="34"/>
      <c r="AO51" s="34"/>
      <c r="AP51" s="34"/>
      <c r="AR51" s="32"/>
      <c r="AS51" s="34"/>
      <c r="AT51" s="34"/>
      <c r="AU51" s="34"/>
      <c r="AV51" s="34"/>
      <c r="BB51"/>
    </row>
    <row r="52" spans="1:101" ht="27" thickBot="1" x14ac:dyDescent="0.45">
      <c r="A52" s="22" t="s">
        <v>13</v>
      </c>
      <c r="B52" s="64"/>
      <c r="C52" s="64"/>
      <c r="D52" s="64"/>
      <c r="E52" s="64"/>
      <c r="F52" s="64"/>
      <c r="M52" s="64"/>
      <c r="N52" s="64"/>
      <c r="O52" s="64"/>
      <c r="P52" s="64"/>
      <c r="Q52" s="64"/>
      <c r="R52" s="64"/>
      <c r="BB52"/>
    </row>
    <row r="53" spans="1:101" s="64" customFormat="1" ht="26.25" x14ac:dyDescent="0.25">
      <c r="B53" s="4" t="s">
        <v>18</v>
      </c>
      <c r="C53" s="5" t="s">
        <v>19</v>
      </c>
      <c r="D53" s="6" t="s">
        <v>91</v>
      </c>
      <c r="E53" s="7" t="s">
        <v>92</v>
      </c>
      <c r="F53" s="8" t="s">
        <v>5</v>
      </c>
      <c r="G53" s="52"/>
      <c r="H53" s="4" t="s">
        <v>18</v>
      </c>
      <c r="I53" s="5" t="s">
        <v>19</v>
      </c>
      <c r="J53" s="6" t="s">
        <v>91</v>
      </c>
      <c r="K53" s="7" t="s">
        <v>92</v>
      </c>
      <c r="L53" s="8" t="s">
        <v>5</v>
      </c>
      <c r="N53" s="4" t="s">
        <v>18</v>
      </c>
      <c r="O53" s="5" t="s">
        <v>19</v>
      </c>
      <c r="P53" s="6" t="s">
        <v>91</v>
      </c>
      <c r="Q53" s="7" t="s">
        <v>92</v>
      </c>
      <c r="R53" s="8" t="s">
        <v>5</v>
      </c>
      <c r="T53" s="4" t="s">
        <v>18</v>
      </c>
      <c r="U53" s="5" t="s">
        <v>19</v>
      </c>
      <c r="V53" s="6" t="s">
        <v>91</v>
      </c>
      <c r="W53" s="7" t="s">
        <v>92</v>
      </c>
      <c r="X53" s="8" t="s">
        <v>5</v>
      </c>
      <c r="Z53" s="4" t="s">
        <v>18</v>
      </c>
      <c r="AA53" s="5" t="s">
        <v>19</v>
      </c>
      <c r="AB53" s="6" t="s">
        <v>91</v>
      </c>
      <c r="AC53" s="7" t="s">
        <v>92</v>
      </c>
      <c r="AD53" s="8" t="s">
        <v>5</v>
      </c>
      <c r="AF53" s="4" t="s">
        <v>18</v>
      </c>
      <c r="AG53" s="5" t="s">
        <v>19</v>
      </c>
      <c r="AH53" s="6" t="s">
        <v>91</v>
      </c>
      <c r="AI53" s="7" t="s">
        <v>92</v>
      </c>
      <c r="AJ53" s="8" t="s">
        <v>5</v>
      </c>
      <c r="AL53" s="4" t="s">
        <v>18</v>
      </c>
      <c r="AM53" s="5" t="s">
        <v>19</v>
      </c>
      <c r="AN53" s="6" t="s">
        <v>91</v>
      </c>
      <c r="AO53" s="7" t="s">
        <v>92</v>
      </c>
      <c r="AP53" s="8" t="s">
        <v>5</v>
      </c>
      <c r="AR53" s="50" t="s">
        <v>18</v>
      </c>
      <c r="AS53" s="53" t="s">
        <v>19</v>
      </c>
      <c r="AT53" s="53" t="s">
        <v>91</v>
      </c>
      <c r="AU53" s="54" t="s">
        <v>92</v>
      </c>
      <c r="AV53" s="51" t="s">
        <v>5</v>
      </c>
      <c r="AX53" s="64" t="str">
        <f t="array" ref="AX53:BJ56">TRANSPOSE(AR53:AU65)</f>
        <v>Mode</v>
      </c>
      <c r="AY53" s="64" t="str">
        <v>SOV</v>
      </c>
      <c r="AZ53" s="64" t="str">
        <v>HOV2</v>
      </c>
      <c r="BA53" s="64" t="str">
        <v>HOV3</v>
      </c>
      <c r="BB53" s="64" t="str">
        <v>WALK</v>
      </c>
      <c r="BC53" s="64" t="str">
        <v>BIKE</v>
      </c>
      <c r="BD53" s="64" t="str">
        <v>WLK TRN</v>
      </c>
      <c r="BE53" s="64" t="str">
        <v>PNR TRN</v>
      </c>
      <c r="BF53" s="64" t="str">
        <v>KNR TRN</v>
      </c>
      <c r="BG53" s="64" t="str">
        <v>TNC TRN</v>
      </c>
      <c r="BH53" s="64" t="str">
        <v>SCHBUS</v>
      </c>
      <c r="BI53" s="64" t="str">
        <v>TAXI</v>
      </c>
      <c r="BJ53" s="64" t="str">
        <v>TNC</v>
      </c>
      <c r="BL53"/>
      <c r="BM53" s="108"/>
      <c r="BN53" s="106" t="s">
        <v>146</v>
      </c>
      <c r="BO53" s="106" t="s">
        <v>147</v>
      </c>
      <c r="BP53" s="106" t="s">
        <v>148</v>
      </c>
      <c r="BQ53" s="106" t="s">
        <v>149</v>
      </c>
      <c r="BR53" s="106" t="s">
        <v>150</v>
      </c>
      <c r="BS53" s="106" t="s">
        <v>151</v>
      </c>
      <c r="BT53" s="106" t="s">
        <v>152</v>
      </c>
      <c r="BU53" s="106" t="s">
        <v>153</v>
      </c>
      <c r="BV53" s="106" t="s">
        <v>45</v>
      </c>
      <c r="BW53" s="106" t="s">
        <v>46</v>
      </c>
      <c r="BX53" s="106" t="s">
        <v>154</v>
      </c>
      <c r="BY53" s="106" t="s">
        <v>155</v>
      </c>
      <c r="BZ53" s="106" t="s">
        <v>112</v>
      </c>
      <c r="CA53" s="107" t="s">
        <v>113</v>
      </c>
      <c r="CB53" s="107" t="s">
        <v>114</v>
      </c>
      <c r="CC53" s="107" t="s">
        <v>115</v>
      </c>
      <c r="CF53" s="108"/>
      <c r="CG53" s="106" t="s">
        <v>146</v>
      </c>
      <c r="CH53" s="106" t="s">
        <v>147</v>
      </c>
      <c r="CI53" s="106" t="s">
        <v>148</v>
      </c>
      <c r="CJ53" s="106" t="s">
        <v>149</v>
      </c>
      <c r="CK53" s="106" t="s">
        <v>150</v>
      </c>
      <c r="CL53" s="106" t="s">
        <v>151</v>
      </c>
      <c r="CM53" s="106" t="s">
        <v>152</v>
      </c>
      <c r="CN53" s="106" t="s">
        <v>153</v>
      </c>
      <c r="CO53" s="106" t="s">
        <v>45</v>
      </c>
      <c r="CP53" s="106" t="s">
        <v>46</v>
      </c>
      <c r="CQ53" s="106" t="s">
        <v>154</v>
      </c>
      <c r="CR53" s="106" t="s">
        <v>155</v>
      </c>
      <c r="CS53" s="106" t="s">
        <v>112</v>
      </c>
      <c r="CT53" s="107" t="s">
        <v>113</v>
      </c>
      <c r="CU53" s="107" t="s">
        <v>114</v>
      </c>
      <c r="CV53" s="107" t="s">
        <v>115</v>
      </c>
      <c r="CW53"/>
    </row>
    <row r="54" spans="1:101" s="64" customFormat="1" x14ac:dyDescent="0.25">
      <c r="A54" s="64">
        <v>1</v>
      </c>
      <c r="B54" s="9" t="s">
        <v>55</v>
      </c>
      <c r="C54" s="15">
        <f>SUMIFS(TourMode_Input!C:C,TourMode_Input!$A:$A,$A54,TourMode_Input!$B:$B,TourMode!$A$52)</f>
        <v>0</v>
      </c>
      <c r="D54" s="15">
        <f>SUMIFS(TourMode_Input!D:D,TourMode_Input!$A:$A,$A54,TourMode_Input!$B:$B,TourMode!$A$52)</f>
        <v>30695.598609999997</v>
      </c>
      <c r="E54" s="15">
        <f>SUMIFS(TourMode_Input!E:E,TourMode_Input!$A:$A,$A54,TourMode_Input!$B:$B,TourMode!$A$52)</f>
        <v>529149.62908999994</v>
      </c>
      <c r="F54" s="15">
        <f>SUMIFS(TourMode_Input!F:F,TourMode_Input!$A:$A,$A54,TourMode_Input!$B:$B,TourMode!$A$52)</f>
        <v>559845.22769999993</v>
      </c>
      <c r="G54" s="34"/>
      <c r="H54" s="9" t="str">
        <f>B54</f>
        <v>SOV</v>
      </c>
      <c r="I54" s="15">
        <f t="shared" ref="I54:K58" si="103">C54*(O$66-SUM(C$59:C$62))/(C$66-SUM(C$59:C$62))</f>
        <v>0</v>
      </c>
      <c r="J54" s="15">
        <f t="shared" si="103"/>
        <v>45720.543169720753</v>
      </c>
      <c r="K54" s="15">
        <f t="shared" si="103"/>
        <v>594685.60506653693</v>
      </c>
      <c r="L54" s="16">
        <f>SUM(I54:K54)</f>
        <v>640406.14823625772</v>
      </c>
      <c r="M54" s="17"/>
      <c r="N54" s="9" t="str">
        <f>H54</f>
        <v>SOV</v>
      </c>
      <c r="O54" s="15">
        <f>SUMIFS(TourMode_Input!J:J,TourMode_Input!$H:$H,$A54,TourMode_Input!$I:$I,TourMode!$A$52)*Index!$D$3</f>
        <v>0</v>
      </c>
      <c r="P54" s="15">
        <f>SUMIFS(TourMode_Input!K:K,TourMode_Input!$H:$H,$A54,TourMode_Input!$I:$I,TourMode!$A$52)*Index!$D$3</f>
        <v>45268</v>
      </c>
      <c r="Q54" s="15">
        <f>SUMIFS(TourMode_Input!L:L,TourMode_Input!$H:$H,$A54,TourMode_Input!$I:$I,TourMode!$A$52)*Index!$D$3</f>
        <v>590864</v>
      </c>
      <c r="R54" s="15">
        <f>SUMIFS(TourMode_Input!M:M,TourMode_Input!$H:$H,$A54,TourMode_Input!$I:$I,TourMode!$A$52)*Index!$D$3</f>
        <v>636132</v>
      </c>
      <c r="T54" s="9" t="str">
        <f>N54</f>
        <v>SOV</v>
      </c>
      <c r="U54" s="19">
        <f>I54/I$66</f>
        <v>0</v>
      </c>
      <c r="V54" s="19">
        <f t="shared" ref="V54:X54" si="104">J54/J$66</f>
        <v>0.19027235078330665</v>
      </c>
      <c r="W54" s="19">
        <f t="shared" si="104"/>
        <v>0.30075182446356291</v>
      </c>
      <c r="X54" s="19">
        <f t="shared" si="104"/>
        <v>0.27232876631501457</v>
      </c>
      <c r="Y54" s="17"/>
      <c r="Z54" s="9" t="str">
        <f>T54</f>
        <v>SOV</v>
      </c>
      <c r="AA54" s="19">
        <f>O54/O$66</f>
        <v>0</v>
      </c>
      <c r="AB54" s="19">
        <f t="shared" ref="AB54:AD54" si="105">P54/P$66</f>
        <v>0.18838902992217738</v>
      </c>
      <c r="AC54" s="19">
        <f t="shared" si="105"/>
        <v>0.29881911466472466</v>
      </c>
      <c r="AD54" s="19">
        <f t="shared" si="105"/>
        <v>0.27051121112846105</v>
      </c>
      <c r="AF54" s="9" t="str">
        <f>Z54</f>
        <v>SOV</v>
      </c>
      <c r="AG54" s="15">
        <f>O54-I54</f>
        <v>0</v>
      </c>
      <c r="AH54" s="15">
        <f t="shared" ref="AH54:AH66" si="106">P54-J54</f>
        <v>-452.54316972075321</v>
      </c>
      <c r="AI54" s="15">
        <f t="shared" ref="AI54:AI66" si="107">Q54-K54</f>
        <v>-3821.6050665369257</v>
      </c>
      <c r="AJ54" s="16">
        <f t="shared" ref="AJ54:AJ66" si="108">R54-L54</f>
        <v>-4274.1482362577226</v>
      </c>
      <c r="AK54" s="17"/>
      <c r="AL54" s="9" t="str">
        <f>AF54</f>
        <v>SOV</v>
      </c>
      <c r="AM54" s="19">
        <f>IF(I54=0, 0,AG54/I54)</f>
        <v>0</v>
      </c>
      <c r="AN54" s="19">
        <f t="shared" ref="AN54:AN66" si="109">IF(J54=0, 0,AH54/J54)</f>
        <v>-9.898026977519769E-3</v>
      </c>
      <c r="AO54" s="19">
        <f t="shared" ref="AO54:AO66" si="110">IF(K54=0, 0,AI54/K54)</f>
        <v>-6.4262612613758194E-3</v>
      </c>
      <c r="AP54" s="20">
        <f t="shared" ref="AP54:AP66" si="111">IF(L54=0, 0,AJ54/L54)</f>
        <v>-6.674121177676311E-3</v>
      </c>
      <c r="AR54" s="9" t="str">
        <f>AL54</f>
        <v>SOV</v>
      </c>
      <c r="AS54" s="55">
        <f>IF((AA54&gt;0)*AND(U54&gt;0),LN(U54/AA54)*$BE$1,IF((AA54=0)*AND(U54&gt;0),$BG$1,IF((AA54&gt;0)*AND(U54=0),-1*$BG$1,0)))</f>
        <v>0</v>
      </c>
      <c r="AT54" s="55">
        <f t="shared" ref="AT54:AT65" si="112">IF((AB54&gt;0)*AND(V54&gt;0),LN(V54/AB54)*$BE$1,IF((AB54=0)*AND(V54&gt;0),$BG$1,IF((AB54&gt;0)*AND(V54=0),-1*$BG$1,0)))</f>
        <v>9.9473381049412953E-3</v>
      </c>
      <c r="AU54" s="56">
        <f t="shared" ref="AU54:AU65" si="113">IF((AC54&gt;0)*AND(W54&gt;0),LN(W54/AC54)*$BE$1,IF((AC54=0)*AND(W54&gt;0),$BG$1,IF((AC54&gt;0)*AND(W54=0),-1*$BG$1,0)))</f>
        <v>6.4469985682505497E-3</v>
      </c>
      <c r="AV54" s="61">
        <f t="shared" ref="AV54:AV65" si="114">IF((AD54&gt;0)*AND(X54&gt;0),LN(X54/AD54)*$BE$1,IF((AD54=0)*AND(X54&gt;0),$BG$1,IF((AD54&gt;0)*AND(X54=0),-1*$BG$1,0)))</f>
        <v>6.6964927202408653E-3</v>
      </c>
      <c r="AX54" s="64" t="str">
        <v>0 Auto</v>
      </c>
      <c r="AY54" s="64">
        <v>0</v>
      </c>
      <c r="AZ54" s="64">
        <v>0.19558339864428348</v>
      </c>
      <c r="BA54" s="64">
        <v>-0.13633378801176374</v>
      </c>
      <c r="BB54" s="64">
        <v>-3.0939968182791402E-2</v>
      </c>
      <c r="BC54" s="64">
        <v>-0.11390042721836405</v>
      </c>
      <c r="BD54" s="64">
        <v>2.7447473678733819E-2</v>
      </c>
      <c r="BE54" s="64">
        <v>0</v>
      </c>
      <c r="BF54" s="64">
        <v>-5.638353952427632E-2</v>
      </c>
      <c r="BG54" s="64">
        <v>-0.25807503865659243</v>
      </c>
      <c r="BH54" s="64">
        <v>0</v>
      </c>
      <c r="BI54" s="64">
        <v>-3.8650316086658257E-3</v>
      </c>
      <c r="BJ54" s="64">
        <v>-8.5769991581969698E-2</v>
      </c>
      <c r="BL54"/>
      <c r="BM54" s="109" t="s">
        <v>156</v>
      </c>
      <c r="BN54" s="113">
        <v>0</v>
      </c>
      <c r="BO54" s="113">
        <v>0</v>
      </c>
      <c r="BP54" s="113">
        <v>0</v>
      </c>
      <c r="BQ54" s="113">
        <v>0</v>
      </c>
      <c r="BR54" s="113">
        <v>0</v>
      </c>
      <c r="BS54" s="114">
        <v>1.6318529726706841</v>
      </c>
      <c r="BT54" s="114">
        <v>1.6318529726706841</v>
      </c>
      <c r="BU54" s="114">
        <v>1.6318529726706841</v>
      </c>
      <c r="BV54" s="114">
        <v>-0.5965834832387561</v>
      </c>
      <c r="BW54" s="114">
        <v>-1.0633940419646413E-2</v>
      </c>
      <c r="BX54" s="114">
        <v>3.0560836319313447</v>
      </c>
      <c r="BY54" s="114">
        <v>0</v>
      </c>
      <c r="BZ54" s="114">
        <v>5.3455577668099883</v>
      </c>
      <c r="CA54" s="114">
        <v>4.0644293438310388</v>
      </c>
      <c r="CB54" s="115">
        <v>2.2139435418735509</v>
      </c>
      <c r="CC54" s="115">
        <v>2.6254424413130963</v>
      </c>
      <c r="CF54" s="109" t="s">
        <v>156</v>
      </c>
      <c r="CG54" s="112">
        <v>0</v>
      </c>
      <c r="CH54" s="112">
        <v>0</v>
      </c>
      <c r="CI54" s="112">
        <v>0</v>
      </c>
      <c r="CJ54" s="112">
        <v>0</v>
      </c>
      <c r="CK54" s="112">
        <v>0</v>
      </c>
      <c r="CL54" s="110">
        <f>BA54+BS54</f>
        <v>1.4955191846589204</v>
      </c>
      <c r="CM54" s="110">
        <f>BA54+BT54</f>
        <v>1.4955191846589204</v>
      </c>
      <c r="CN54" s="110">
        <f>BA54+BU54</f>
        <v>1.4955191846589204</v>
      </c>
      <c r="CO54" s="110">
        <f t="shared" ref="CO54:CT56" si="115">BV54+BB54</f>
        <v>-0.62752345142154753</v>
      </c>
      <c r="CP54" s="110">
        <f t="shared" si="115"/>
        <v>-0.12453436763801046</v>
      </c>
      <c r="CQ54" s="110">
        <f t="shared" si="115"/>
        <v>3.0835311056100787</v>
      </c>
      <c r="CR54" s="110">
        <f t="shared" si="115"/>
        <v>0</v>
      </c>
      <c r="CS54" s="110">
        <f t="shared" si="115"/>
        <v>5.2891742272857121</v>
      </c>
      <c r="CT54" s="110">
        <f t="shared" si="115"/>
        <v>3.8063543051744464</v>
      </c>
      <c r="CU54" s="111">
        <f t="shared" ref="CU54:CV56" si="116">CB54+BI54</f>
        <v>2.2100785102648852</v>
      </c>
      <c r="CV54" s="111">
        <f t="shared" si="116"/>
        <v>2.5396724497311265</v>
      </c>
      <c r="CW54"/>
    </row>
    <row r="55" spans="1:101" s="64" customFormat="1" x14ac:dyDescent="0.25">
      <c r="A55" s="64">
        <v>2</v>
      </c>
      <c r="B55" s="9" t="s">
        <v>61</v>
      </c>
      <c r="C55" s="15">
        <f>SUMIFS(TourMode_Input!C:C,TourMode_Input!$A:$A,$A55,TourMode_Input!$B:$B,TourMode!$A$52)</f>
        <v>13036.84806</v>
      </c>
      <c r="D55" s="15">
        <f>SUMIFS(TourMode_Input!D:D,TourMode_Input!$A:$A,$A55,TourMode_Input!$B:$B,TourMode!$A$52)</f>
        <v>35107.005389999998</v>
      </c>
      <c r="E55" s="15">
        <f>SUMIFS(TourMode_Input!E:E,TourMode_Input!$A:$A,$A55,TourMode_Input!$B:$B,TourMode!$A$52)</f>
        <v>504429.90532000002</v>
      </c>
      <c r="F55" s="15">
        <f>SUMIFS(TourMode_Input!F:F,TourMode_Input!$A:$A,$A55,TourMode_Input!$B:$B,TourMode!$A$52)</f>
        <v>552573.75876999996</v>
      </c>
      <c r="G55" s="34"/>
      <c r="H55" s="9" t="str">
        <f t="shared" ref="H55:H65" si="117">B55</f>
        <v>HOV2</v>
      </c>
      <c r="I55" s="15">
        <f t="shared" si="103"/>
        <v>9489.8216730291224</v>
      </c>
      <c r="J55" s="15">
        <f t="shared" si="103"/>
        <v>52291.254387532994</v>
      </c>
      <c r="K55" s="15">
        <f t="shared" si="103"/>
        <v>566904.30639583571</v>
      </c>
      <c r="L55" s="18">
        <f t="shared" ref="L55:L65" si="118">SUM(I55:K55)</f>
        <v>628685.38245639787</v>
      </c>
      <c r="M55" s="17"/>
      <c r="N55" s="9" t="str">
        <f t="shared" ref="N55:N65" si="119">H55</f>
        <v>HOV2</v>
      </c>
      <c r="O55" s="15">
        <f>SUMIFS(TourMode_Input!J:J,TourMode_Input!$H:$H,$A55,TourMode_Input!$I:$I,TourMode!$A$52)*Index!$D$3</f>
        <v>7804</v>
      </c>
      <c r="P55" s="15">
        <f>SUMIFS(TourMode_Input!K:K,TourMode_Input!$H:$H,$A55,TourMode_Input!$I:$I,TourMode!$A$52)*Index!$D$3</f>
        <v>52790</v>
      </c>
      <c r="Q55" s="15">
        <f>SUMIFS(TourMode_Input!L:L,TourMode_Input!$H:$H,$A55,TourMode_Input!$I:$I,TourMode!$A$52)*Index!$D$3</f>
        <v>564648</v>
      </c>
      <c r="R55" s="15">
        <f>SUMIFS(TourMode_Input!M:M,TourMode_Input!$H:$H,$A55,TourMode_Input!$I:$I,TourMode!$A$52)*Index!$D$3</f>
        <v>625242</v>
      </c>
      <c r="T55" s="9" t="str">
        <f t="shared" ref="T55:T65" si="120">N55</f>
        <v>HOV2</v>
      </c>
      <c r="U55" s="19">
        <f t="shared" ref="U55:U66" si="121">I55/I$66</f>
        <v>7.0834365934890314E-2</v>
      </c>
      <c r="V55" s="19">
        <f t="shared" ref="V55:V66" si="122">J55/J$66</f>
        <v>0.21761727241055806</v>
      </c>
      <c r="W55" s="19">
        <f t="shared" ref="W55:W66" si="123">K55/K$66</f>
        <v>0.28670191945493956</v>
      </c>
      <c r="X55" s="19">
        <f t="shared" ref="X55:X66" si="124">L55/L$66</f>
        <v>0.26734458292781993</v>
      </c>
      <c r="Y55" s="17"/>
      <c r="Z55" s="9" t="str">
        <f t="shared" ref="Z55:Z65" si="125">T55</f>
        <v>HOV2</v>
      </c>
      <c r="AA55" s="19">
        <f t="shared" ref="AA55:AA66" si="126">O55/O$66</f>
        <v>5.8250977816260117E-2</v>
      </c>
      <c r="AB55" s="19">
        <f t="shared" ref="AB55:AB66" si="127">P55/P$66</f>
        <v>0.21969287111407049</v>
      </c>
      <c r="AC55" s="19">
        <f t="shared" ref="AC55:AC66" si="128">Q55/Q$66</f>
        <v>0.28556083203107219</v>
      </c>
      <c r="AD55" s="19">
        <f t="shared" ref="AD55:AD66" si="129">R55/R$66</f>
        <v>0.26588030576732696</v>
      </c>
      <c r="AF55" s="9" t="str">
        <f t="shared" ref="AF55:AF65" si="130">Z55</f>
        <v>HOV2</v>
      </c>
      <c r="AG55" s="15">
        <f t="shared" ref="AG55:AG66" si="131">O55-I55</f>
        <v>-1685.8216730291224</v>
      </c>
      <c r="AH55" s="15">
        <f t="shared" si="106"/>
        <v>498.74561246700614</v>
      </c>
      <c r="AI55" s="15">
        <f t="shared" si="107"/>
        <v>-2256.3063958357088</v>
      </c>
      <c r="AJ55" s="16">
        <f t="shared" si="108"/>
        <v>-3443.3824563978706</v>
      </c>
      <c r="AK55" s="17"/>
      <c r="AL55" s="9" t="str">
        <f t="shared" ref="AL55:AL65" si="132">AF55</f>
        <v>HOV2</v>
      </c>
      <c r="AM55" s="19">
        <f t="shared" ref="AM55:AM66" si="133">IF(I55=0, 0,AG55/I55)</f>
        <v>-0.17764524256766284</v>
      </c>
      <c r="AN55" s="19">
        <f t="shared" si="109"/>
        <v>9.5378398990159704E-3</v>
      </c>
      <c r="AO55" s="19">
        <f t="shared" si="110"/>
        <v>-3.9800480793318648E-3</v>
      </c>
      <c r="AP55" s="20">
        <f t="shared" si="111"/>
        <v>-5.4771155056029704E-3</v>
      </c>
      <c r="AR55" s="9" t="str">
        <f t="shared" ref="AR55:AR65" si="134">AL55</f>
        <v>HOV2</v>
      </c>
      <c r="AS55" s="55">
        <f>IF((AA55&gt;0)*AND(U55&gt;0),LN(U55/AA55)*$BE$1,IF((AA55=0)*AND(U55&gt;0),$BG$1,IF((AA55&gt;0)*AND(U55=0),-1*$BG$1,0)))</f>
        <v>0.19558339864428348</v>
      </c>
      <c r="AT55" s="55">
        <f t="shared" si="112"/>
        <v>-9.4926418711434105E-3</v>
      </c>
      <c r="AU55" s="56">
        <f t="shared" si="113"/>
        <v>3.9879895493139918E-3</v>
      </c>
      <c r="AV55" s="61">
        <f t="shared" si="114"/>
        <v>5.4921698976598864E-3</v>
      </c>
      <c r="AX55" s="64" t="str">
        <v>Autos &lt;  Workers</v>
      </c>
      <c r="AY55" s="64">
        <v>9.9473381049412953E-3</v>
      </c>
      <c r="AZ55" s="64">
        <v>-9.4926418711434105E-3</v>
      </c>
      <c r="BA55" s="64">
        <v>1.0531289404528737E-3</v>
      </c>
      <c r="BB55" s="64">
        <v>-3.1549490662103265E-3</v>
      </c>
      <c r="BC55" s="64">
        <v>-4.3170911583635133E-2</v>
      </c>
      <c r="BD55" s="64">
        <v>-0.25</v>
      </c>
      <c r="BE55" s="64">
        <v>0.10319464404757589</v>
      </c>
      <c r="BF55" s="64">
        <v>0.19949223961724077</v>
      </c>
      <c r="BG55" s="64">
        <v>4.358219453324147E-2</v>
      </c>
      <c r="BH55" s="64">
        <v>0</v>
      </c>
      <c r="BI55" s="64">
        <v>-2.132391934752394E-2</v>
      </c>
      <c r="BJ55" s="64">
        <v>-1.2187301451222404E-2</v>
      </c>
      <c r="BL55"/>
      <c r="BM55" s="109" t="s">
        <v>157</v>
      </c>
      <c r="BN55" s="113">
        <v>0</v>
      </c>
      <c r="BO55" s="113">
        <v>0</v>
      </c>
      <c r="BP55" s="114">
        <v>8.4274428023798045E-2</v>
      </c>
      <c r="BQ55" s="114">
        <v>8.4274428023798045E-2</v>
      </c>
      <c r="BR55" s="114">
        <v>8.4274428023798045E-2</v>
      </c>
      <c r="BS55" s="114">
        <v>0.23371761180121858</v>
      </c>
      <c r="BT55" s="114">
        <v>0.23371761180121858</v>
      </c>
      <c r="BU55" s="114">
        <v>0.23371761180121858</v>
      </c>
      <c r="BV55" s="114">
        <v>-0.97695241413241574</v>
      </c>
      <c r="BW55" s="114">
        <v>-0.60917324885724466</v>
      </c>
      <c r="BX55" s="114">
        <v>-6.3937492111260461</v>
      </c>
      <c r="BY55" s="114">
        <v>4.8480188819980166</v>
      </c>
      <c r="BZ55" s="114">
        <v>5.2011299873425383</v>
      </c>
      <c r="CA55" s="114">
        <v>3.9701105037552784</v>
      </c>
      <c r="CB55" s="115">
        <v>-0.12026225879929806</v>
      </c>
      <c r="CC55" s="115">
        <v>0.35137886122694129</v>
      </c>
      <c r="CF55" s="109" t="s">
        <v>157</v>
      </c>
      <c r="CG55" s="112">
        <v>0</v>
      </c>
      <c r="CH55" s="112">
        <v>0</v>
      </c>
      <c r="CI55" s="110">
        <f>BP55+AZ55</f>
        <v>7.4781786152654628E-2</v>
      </c>
      <c r="CJ55" s="110">
        <f>BQ55+AZ55</f>
        <v>7.4781786152654628E-2</v>
      </c>
      <c r="CK55" s="110">
        <f>BR55+AZ55</f>
        <v>7.4781786152654628E-2</v>
      </c>
      <c r="CL55" s="110">
        <f>BA55+BS55</f>
        <v>0.23477074074167145</v>
      </c>
      <c r="CM55" s="110">
        <f>BA55+BT55</f>
        <v>0.23477074074167145</v>
      </c>
      <c r="CN55" s="110">
        <f>BA55+BU55</f>
        <v>0.23477074074167145</v>
      </c>
      <c r="CO55" s="110">
        <f t="shared" si="115"/>
        <v>-0.98010736319862601</v>
      </c>
      <c r="CP55" s="110">
        <f t="shared" si="115"/>
        <v>-0.65234416044087984</v>
      </c>
      <c r="CQ55" s="110">
        <f t="shared" si="115"/>
        <v>-6.6437492111260461</v>
      </c>
      <c r="CR55" s="110">
        <f t="shared" si="115"/>
        <v>4.9512135260455921</v>
      </c>
      <c r="CS55" s="110">
        <f t="shared" si="115"/>
        <v>5.4006222269597792</v>
      </c>
      <c r="CT55" s="110">
        <f t="shared" si="115"/>
        <v>4.0136926982885202</v>
      </c>
      <c r="CU55" s="111">
        <f t="shared" si="116"/>
        <v>-0.14158617814682201</v>
      </c>
      <c r="CV55" s="111">
        <f t="shared" si="116"/>
        <v>0.33919155977571891</v>
      </c>
      <c r="CW55"/>
    </row>
    <row r="56" spans="1:101" s="64" customFormat="1" x14ac:dyDescent="0.25">
      <c r="A56" s="64">
        <v>3</v>
      </c>
      <c r="B56" s="9" t="s">
        <v>62</v>
      </c>
      <c r="C56" s="15">
        <f>SUMIFS(TourMode_Input!C:C,TourMode_Input!$A:$A,$A56,TourMode_Input!$B:$B,TourMode!$A$52)</f>
        <v>6875.6646000000001</v>
      </c>
      <c r="D56" s="15">
        <f>SUMIFS(TourMode_Input!D:D,TourMode_Input!$A:$A,$A56,TourMode_Input!$B:$B,TourMode!$A$52)</f>
        <v>45483.803619999999</v>
      </c>
      <c r="E56" s="15">
        <f>SUMIFS(TourMode_Input!E:E,TourMode_Input!$A:$A,$A56,TourMode_Input!$B:$B,TourMode!$A$52)</f>
        <v>417428.27017999999</v>
      </c>
      <c r="F56" s="15">
        <f>SUMIFS(TourMode_Input!F:F,TourMode_Input!$A:$A,$A56,TourMode_Input!$B:$B,TourMode!$A$52)</f>
        <v>469787.73839999997</v>
      </c>
      <c r="G56" s="34"/>
      <c r="H56" s="9" t="str">
        <f t="shared" si="117"/>
        <v>HOV3</v>
      </c>
      <c r="I56" s="15">
        <f t="shared" si="103"/>
        <v>5004.9544673115652</v>
      </c>
      <c r="J56" s="15">
        <f t="shared" si="103"/>
        <v>67747.309096420038</v>
      </c>
      <c r="K56" s="15">
        <f t="shared" si="103"/>
        <v>469127.3881279612</v>
      </c>
      <c r="L56" s="18">
        <f t="shared" si="118"/>
        <v>541879.65169169276</v>
      </c>
      <c r="M56" s="17"/>
      <c r="N56" s="9" t="str">
        <f t="shared" si="119"/>
        <v>HOV3</v>
      </c>
      <c r="O56" s="15">
        <f>SUMIFS(TourMode_Input!J:J,TourMode_Input!$H:$H,$A56,TourMode_Input!$I:$I,TourMode!$A$52)*Index!$D$3</f>
        <v>5736</v>
      </c>
      <c r="P56" s="15">
        <f>SUMIFS(TourMode_Input!K:K,TourMode_Input!$H:$H,$A56,TourMode_Input!$I:$I,TourMode!$A$52)*Index!$D$3</f>
        <v>67676</v>
      </c>
      <c r="Q56" s="15">
        <f>SUMIFS(TourMode_Input!L:L,TourMode_Input!$H:$H,$A56,TourMode_Input!$I:$I,TourMode!$A$52)*Index!$D$3</f>
        <v>474092</v>
      </c>
      <c r="R56" s="15">
        <f>SUMIFS(TourMode_Input!M:M,TourMode_Input!$H:$H,$A56,TourMode_Input!$I:$I,TourMode!$A$52)*Index!$D$3</f>
        <v>547504</v>
      </c>
      <c r="T56" s="9" t="str">
        <f t="shared" si="120"/>
        <v>HOV3</v>
      </c>
      <c r="U56" s="19">
        <f t="shared" si="121"/>
        <v>3.7358212666165812E-2</v>
      </c>
      <c r="V56" s="19">
        <f t="shared" si="122"/>
        <v>0.28193977733746739</v>
      </c>
      <c r="W56" s="19">
        <f t="shared" si="123"/>
        <v>0.23725295632391211</v>
      </c>
      <c r="X56" s="19">
        <f t="shared" si="124"/>
        <v>0.23043098109352844</v>
      </c>
      <c r="Y56" s="17"/>
      <c r="Z56" s="9" t="str">
        <f t="shared" si="125"/>
        <v>HOV3</v>
      </c>
      <c r="AA56" s="19">
        <f t="shared" si="126"/>
        <v>4.2814916549726807E-2</v>
      </c>
      <c r="AB56" s="19">
        <f t="shared" si="127"/>
        <v>0.28164301469058223</v>
      </c>
      <c r="AC56" s="19">
        <f t="shared" si="128"/>
        <v>0.23976372178644939</v>
      </c>
      <c r="AD56" s="19">
        <f t="shared" si="129"/>
        <v>0.23282270053648763</v>
      </c>
      <c r="AF56" s="9" t="str">
        <f t="shared" si="130"/>
        <v>HOV3</v>
      </c>
      <c r="AG56" s="15">
        <f t="shared" si="131"/>
        <v>731.04553268843483</v>
      </c>
      <c r="AH56" s="15">
        <f t="shared" si="106"/>
        <v>-71.309096420038259</v>
      </c>
      <c r="AI56" s="15">
        <f t="shared" si="107"/>
        <v>4964.611872038804</v>
      </c>
      <c r="AJ56" s="16">
        <f t="shared" si="108"/>
        <v>5624.3483083072351</v>
      </c>
      <c r="AK56" s="17"/>
      <c r="AL56" s="9" t="str">
        <f t="shared" si="132"/>
        <v>HOV3</v>
      </c>
      <c r="AM56" s="19">
        <f t="shared" si="133"/>
        <v>0.14606437230609201</v>
      </c>
      <c r="AN56" s="19">
        <f t="shared" si="109"/>
        <v>-1.052574594786473E-3</v>
      </c>
      <c r="AO56" s="19">
        <f t="shared" si="110"/>
        <v>1.0582651956966185E-2</v>
      </c>
      <c r="AP56" s="20">
        <f t="shared" si="111"/>
        <v>1.037933107609521E-2</v>
      </c>
      <c r="AR56" s="9" t="str">
        <f t="shared" si="134"/>
        <v>HOV3</v>
      </c>
      <c r="AS56" s="55">
        <f t="shared" ref="AS56:AS65" si="135">IF((AA56&gt;0)*AND(U56&gt;0),LN(U56/AA56)*$BE$1,IF((AA56=0)*AND(U56&gt;0),$BG$1,IF((AA56&gt;0)*AND(U56=0),-1*$BG$1,0)))</f>
        <v>-0.13633378801176374</v>
      </c>
      <c r="AT56" s="55">
        <f t="shared" si="112"/>
        <v>1.0531289404528737E-3</v>
      </c>
      <c r="AU56" s="56">
        <f t="shared" si="113"/>
        <v>-1.0527047645773623E-2</v>
      </c>
      <c r="AV56" s="61">
        <f t="shared" si="114"/>
        <v>-1.0325835665277351E-2</v>
      </c>
      <c r="AX56" s="64" t="str">
        <v>Autos &gt;= Workers</v>
      </c>
      <c r="AY56" s="64">
        <v>6.4469985682505497E-3</v>
      </c>
      <c r="AZ56" s="64">
        <v>3.9879895493139918E-3</v>
      </c>
      <c r="BA56" s="64">
        <v>-1.0527047645773623E-2</v>
      </c>
      <c r="BB56" s="64">
        <v>-1.8713148636548375E-2</v>
      </c>
      <c r="BC56" s="64">
        <v>-2.1850388747799238E-2</v>
      </c>
      <c r="BD56" s="64">
        <v>6.2040563731150487E-2</v>
      </c>
      <c r="BE56" s="64">
        <v>0.14687720712730348</v>
      </c>
      <c r="BF56" s="64">
        <v>0.10476517363016827</v>
      </c>
      <c r="BG56" s="64">
        <v>0.28874888143990418</v>
      </c>
      <c r="BH56" s="64">
        <v>0</v>
      </c>
      <c r="BI56" s="64">
        <v>-1.5310459229513167E-2</v>
      </c>
      <c r="BJ56" s="64">
        <v>-1.4831431133957993E-4</v>
      </c>
      <c r="BL56"/>
      <c r="BM56" s="109" t="s">
        <v>158</v>
      </c>
      <c r="BN56" s="113">
        <v>0</v>
      </c>
      <c r="BO56" s="113">
        <v>0</v>
      </c>
      <c r="BP56" s="114">
        <v>-3.5371854432583116E-2</v>
      </c>
      <c r="BQ56" s="114">
        <v>-3.5371854432583116E-2</v>
      </c>
      <c r="BR56" s="114">
        <v>-3.5371854432583116E-2</v>
      </c>
      <c r="BS56" s="114">
        <v>-0.16713962894726167</v>
      </c>
      <c r="BT56" s="114">
        <v>-0.16713962894726167</v>
      </c>
      <c r="BU56" s="114">
        <v>-0.16713962894726167</v>
      </c>
      <c r="BV56" s="114">
        <v>-0.73594964330028334</v>
      </c>
      <c r="BW56" s="114">
        <v>-0.47156619359309854</v>
      </c>
      <c r="BX56" s="114">
        <v>1.4350885722052003</v>
      </c>
      <c r="BY56" s="114">
        <v>4.4812643649736277</v>
      </c>
      <c r="BZ56" s="114">
        <v>4.3314493019560008</v>
      </c>
      <c r="CA56" s="114">
        <v>3.1371034933452169</v>
      </c>
      <c r="CB56" s="115">
        <v>-2.046469602252794</v>
      </c>
      <c r="CC56" s="115">
        <v>-1.5896646974190929</v>
      </c>
      <c r="CF56" s="109" t="s">
        <v>158</v>
      </c>
      <c r="CG56" s="112">
        <v>0</v>
      </c>
      <c r="CH56" s="112">
        <v>0</v>
      </c>
      <c r="CI56" s="110">
        <f>BP56+AZ56</f>
        <v>-3.1383864883269122E-2</v>
      </c>
      <c r="CJ56" s="110">
        <f>BQ56+AZ56</f>
        <v>-3.1383864883269122E-2</v>
      </c>
      <c r="CK56" s="110">
        <f>BR56+AZ56</f>
        <v>-3.1383864883269122E-2</v>
      </c>
      <c r="CL56" s="110">
        <f>BA56+BS56</f>
        <v>-0.17766667659303528</v>
      </c>
      <c r="CM56" s="110">
        <f>BA56+BT56</f>
        <v>-0.17766667659303528</v>
      </c>
      <c r="CN56" s="110">
        <f>BA56+BU56</f>
        <v>-0.17766667659303528</v>
      </c>
      <c r="CO56" s="110">
        <f t="shared" si="115"/>
        <v>-0.75466279193683172</v>
      </c>
      <c r="CP56" s="110">
        <f t="shared" si="115"/>
        <v>-0.4934165823408978</v>
      </c>
      <c r="CQ56" s="110">
        <f t="shared" si="115"/>
        <v>1.4971291359363508</v>
      </c>
      <c r="CR56" s="110">
        <f t="shared" si="115"/>
        <v>4.6281415721009314</v>
      </c>
      <c r="CS56" s="110">
        <f t="shared" si="115"/>
        <v>4.4362144755861692</v>
      </c>
      <c r="CT56" s="110">
        <f t="shared" si="115"/>
        <v>3.4258523747851211</v>
      </c>
      <c r="CU56" s="111">
        <f t="shared" si="116"/>
        <v>-2.061780061482307</v>
      </c>
      <c r="CV56" s="111">
        <f t="shared" si="116"/>
        <v>-1.5898130117304325</v>
      </c>
      <c r="CW56"/>
    </row>
    <row r="57" spans="1:101" s="64" customFormat="1" x14ac:dyDescent="0.25">
      <c r="A57" s="64">
        <v>4</v>
      </c>
      <c r="B57" s="9" t="s">
        <v>45</v>
      </c>
      <c r="C57" s="15">
        <f>SUMIFS(TourMode_Input!C:C,TourMode_Input!$A:$A,$A57,TourMode_Input!$B:$B,TourMode!$A$52)</f>
        <v>56308.166259999998</v>
      </c>
      <c r="D57" s="15">
        <f>SUMIFS(TourMode_Input!D:D,TourMode_Input!$A:$A,$A57,TourMode_Input!$B:$B,TourMode!$A$52)</f>
        <v>25762.475450000002</v>
      </c>
      <c r="E57" s="15">
        <f>SUMIFS(TourMode_Input!E:E,TourMode_Input!$A:$A,$A57,TourMode_Input!$B:$B,TourMode!$A$52)</f>
        <v>219053.63109000001</v>
      </c>
      <c r="F57" s="15">
        <f>SUMIFS(TourMode_Input!F:F,TourMode_Input!$A:$A,$A57,TourMode_Input!$B:$B,TourMode!$A$52)</f>
        <v>301124.27280000004</v>
      </c>
      <c r="G57" s="34"/>
      <c r="H57" s="9" t="str">
        <f t="shared" si="117"/>
        <v>WALK</v>
      </c>
      <c r="I57" s="15">
        <f t="shared" si="103"/>
        <v>40988.009838221209</v>
      </c>
      <c r="J57" s="15">
        <f t="shared" si="103"/>
        <v>38372.744768263576</v>
      </c>
      <c r="K57" s="15">
        <f t="shared" si="103"/>
        <v>246183.75216629339</v>
      </c>
      <c r="L57" s="18">
        <f t="shared" si="118"/>
        <v>325544.50677277817</v>
      </c>
      <c r="M57" s="17"/>
      <c r="N57" s="9" t="str">
        <f t="shared" si="119"/>
        <v>WALK</v>
      </c>
      <c r="O57" s="15">
        <f>SUMIFS(TourMode_Input!J:J,TourMode_Input!$H:$H,$A57,TourMode_Input!$I:$I,TourMode!$A$52)*Index!$D$3</f>
        <v>42276</v>
      </c>
      <c r="P57" s="15">
        <f>SUMIFS(TourMode_Input!K:K,TourMode_Input!$H:$H,$A57,TourMode_Input!$I:$I,TourMode!$A$52)*Index!$D$3</f>
        <v>38494</v>
      </c>
      <c r="Q57" s="15">
        <f>SUMIFS(TourMode_Input!L:L,TourMode_Input!$H:$H,$A57,TourMode_Input!$I:$I,TourMode!$A$52)*Index!$D$3</f>
        <v>250834</v>
      </c>
      <c r="R57" s="15">
        <f>SUMIFS(TourMode_Input!M:M,TourMode_Input!$H:$H,$A57,TourMode_Input!$I:$I,TourMode!$A$52)*Index!$D$3</f>
        <v>331604</v>
      </c>
      <c r="T57" s="9" t="str">
        <f t="shared" si="120"/>
        <v>WALK</v>
      </c>
      <c r="U57" s="19">
        <f t="shared" si="121"/>
        <v>0.30594459915669853</v>
      </c>
      <c r="V57" s="19">
        <f t="shared" si="122"/>
        <v>0.15969347358718039</v>
      </c>
      <c r="W57" s="19">
        <f t="shared" si="123"/>
        <v>0.12450311893628951</v>
      </c>
      <c r="X57" s="19">
        <f t="shared" si="124"/>
        <v>0.1384357944629758</v>
      </c>
      <c r="Y57" s="17"/>
      <c r="Z57" s="9" t="str">
        <f t="shared" si="125"/>
        <v>WALK</v>
      </c>
      <c r="AA57" s="19">
        <f t="shared" si="126"/>
        <v>0.31555847490520406</v>
      </c>
      <c r="AB57" s="19">
        <f t="shared" si="127"/>
        <v>0.16019809396978651</v>
      </c>
      <c r="AC57" s="19">
        <f t="shared" si="128"/>
        <v>0.12685490029484203</v>
      </c>
      <c r="AD57" s="19">
        <f t="shared" si="129"/>
        <v>0.1410125565999544</v>
      </c>
      <c r="AF57" s="9" t="str">
        <f t="shared" si="130"/>
        <v>WALK</v>
      </c>
      <c r="AG57" s="15">
        <f t="shared" si="131"/>
        <v>1287.9901617787909</v>
      </c>
      <c r="AH57" s="15">
        <f t="shared" si="106"/>
        <v>121.25523173642432</v>
      </c>
      <c r="AI57" s="15">
        <f t="shared" si="107"/>
        <v>4650.2478337066132</v>
      </c>
      <c r="AJ57" s="16">
        <f t="shared" si="108"/>
        <v>6059.4932272218284</v>
      </c>
      <c r="AK57" s="17"/>
      <c r="AL57" s="9" t="str">
        <f t="shared" si="132"/>
        <v>WALK</v>
      </c>
      <c r="AM57" s="19">
        <f t="shared" si="133"/>
        <v>3.1423583795906665E-2</v>
      </c>
      <c r="AN57" s="19">
        <f t="shared" si="109"/>
        <v>3.1599311560508757E-3</v>
      </c>
      <c r="AO57" s="19">
        <f t="shared" si="110"/>
        <v>1.8889336898908916E-2</v>
      </c>
      <c r="AP57" s="20">
        <f t="shared" si="111"/>
        <v>1.8613409537428321E-2</v>
      </c>
      <c r="AR57" s="9" t="str">
        <f t="shared" si="134"/>
        <v>WALK</v>
      </c>
      <c r="AS57" s="55">
        <f t="shared" si="135"/>
        <v>-3.0939968182791402E-2</v>
      </c>
      <c r="AT57" s="55">
        <f t="shared" si="112"/>
        <v>-3.1549490662103265E-3</v>
      </c>
      <c r="AU57" s="56">
        <f t="shared" si="113"/>
        <v>-1.8713148636548375E-2</v>
      </c>
      <c r="AV57" s="61">
        <f t="shared" si="114"/>
        <v>-1.8442300056196497E-2</v>
      </c>
      <c r="AX57"/>
      <c r="AY57"/>
      <c r="AZ57"/>
      <c r="BA57"/>
      <c r="BB57"/>
      <c r="BC57"/>
      <c r="BD57"/>
      <c r="BE57"/>
      <c r="BF57"/>
      <c r="BG57"/>
      <c r="BH57"/>
      <c r="BI57"/>
      <c r="BJ57"/>
      <c r="BL57"/>
    </row>
    <row r="58" spans="1:101" s="64" customFormat="1" x14ac:dyDescent="0.25">
      <c r="A58" s="64">
        <v>5</v>
      </c>
      <c r="B58" s="9" t="s">
        <v>46</v>
      </c>
      <c r="C58" s="15">
        <f>SUMIFS(TourMode_Input!C:C,TourMode_Input!$A:$A,$A58,TourMode_Input!$B:$B,TourMode!$A$52)</f>
        <v>4525.9517299999998</v>
      </c>
      <c r="D58" s="15">
        <f>SUMIFS(TourMode_Input!D:D,TourMode_Input!$A:$A,$A58,TourMode_Input!$B:$B,TourMode!$A$52)</f>
        <v>6914.8994499999999</v>
      </c>
      <c r="E58" s="15">
        <f>SUMIFS(TourMode_Input!E:E,TourMode_Input!$A:$A,$A58,TourMode_Input!$B:$B,TourMode!$A$52)</f>
        <v>20426.954269999998</v>
      </c>
      <c r="F58" s="15">
        <f>SUMIFS(TourMode_Input!F:F,TourMode_Input!$A:$A,$A58,TourMode_Input!$B:$B,TourMode!$A$52)</f>
        <v>31867.80545</v>
      </c>
      <c r="G58" s="34"/>
      <c r="H58" s="9" t="str">
        <f t="shared" si="117"/>
        <v>BIKE</v>
      </c>
      <c r="I58" s="15">
        <f t="shared" si="103"/>
        <v>3294.5444037366224</v>
      </c>
      <c r="J58" s="15">
        <f t="shared" si="103"/>
        <v>10299.618614214192</v>
      </c>
      <c r="K58" s="15">
        <f t="shared" si="103"/>
        <v>22956.863223380078</v>
      </c>
      <c r="L58" s="18">
        <f t="shared" si="118"/>
        <v>36551.026241330896</v>
      </c>
      <c r="M58" s="17"/>
      <c r="N58" s="9" t="str">
        <f t="shared" si="119"/>
        <v>BIKE</v>
      </c>
      <c r="O58" s="15">
        <f>SUMIFS(TourMode_Input!J:J,TourMode_Input!$H:$H,$A58,TourMode_Input!$I:$I,TourMode!$A$52)*Index!$D$3</f>
        <v>3692</v>
      </c>
      <c r="P58" s="15">
        <f>SUMIFS(TourMode_Input!K:K,TourMode_Input!$H:$H,$A58,TourMode_Input!$I:$I,TourMode!$A$52)*Index!$D$3</f>
        <v>10754</v>
      </c>
      <c r="Q58" s="15">
        <f>SUMIFS(TourMode_Input!L:L,TourMode_Input!$H:$H,$A58,TourMode_Input!$I:$I,TourMode!$A$52)*Index!$D$3</f>
        <v>23464</v>
      </c>
      <c r="R58" s="15">
        <f>SUMIFS(TourMode_Input!M:M,TourMode_Input!$H:$H,$A58,TourMode_Input!$I:$I,TourMode!$A$52)*Index!$D$3</f>
        <v>37910</v>
      </c>
      <c r="T58" s="9" t="str">
        <f t="shared" si="120"/>
        <v>BIKE</v>
      </c>
      <c r="U58" s="19">
        <f t="shared" si="121"/>
        <v>2.4591290745354426E-2</v>
      </c>
      <c r="V58" s="19">
        <f t="shared" si="122"/>
        <v>4.286328442388028E-2</v>
      </c>
      <c r="W58" s="19">
        <f t="shared" si="123"/>
        <v>1.1610031316664429E-2</v>
      </c>
      <c r="X58" s="19">
        <f t="shared" si="124"/>
        <v>1.5543098565282965E-2</v>
      </c>
      <c r="Y58" s="17"/>
      <c r="Z58" s="9" t="str">
        <f t="shared" si="125"/>
        <v>BIKE</v>
      </c>
      <c r="AA58" s="19">
        <f t="shared" si="126"/>
        <v>2.7557997193443404E-2</v>
      </c>
      <c r="AB58" s="19">
        <f t="shared" si="127"/>
        <v>4.4754255274876191E-2</v>
      </c>
      <c r="AC58" s="19">
        <f t="shared" si="128"/>
        <v>1.1866506855203735E-2</v>
      </c>
      <c r="AD58" s="19">
        <f t="shared" si="129"/>
        <v>1.6120993777832208E-2</v>
      </c>
      <c r="AF58" s="9" t="str">
        <f t="shared" si="130"/>
        <v>BIKE</v>
      </c>
      <c r="AG58" s="15">
        <f t="shared" si="131"/>
        <v>397.45559626337763</v>
      </c>
      <c r="AH58" s="15">
        <f t="shared" si="106"/>
        <v>454.38138578580765</v>
      </c>
      <c r="AI58" s="15">
        <f t="shared" si="107"/>
        <v>507.13677661992187</v>
      </c>
      <c r="AJ58" s="16">
        <f t="shared" si="108"/>
        <v>1358.9737586691044</v>
      </c>
      <c r="AK58" s="17"/>
      <c r="AL58" s="9" t="str">
        <f t="shared" si="132"/>
        <v>BIKE</v>
      </c>
      <c r="AM58" s="19">
        <f t="shared" si="133"/>
        <v>0.12064053403335208</v>
      </c>
      <c r="AN58" s="19">
        <f t="shared" si="109"/>
        <v>4.4116331177421426E-2</v>
      </c>
      <c r="AO58" s="19">
        <f t="shared" si="110"/>
        <v>2.2090856737929071E-2</v>
      </c>
      <c r="AP58" s="20">
        <f t="shared" si="111"/>
        <v>3.7180180652011743E-2</v>
      </c>
      <c r="AR58" s="9" t="str">
        <f t="shared" si="134"/>
        <v>BIKE</v>
      </c>
      <c r="AS58" s="55">
        <f t="shared" si="135"/>
        <v>-0.11390042721836405</v>
      </c>
      <c r="AT58" s="55">
        <f t="shared" si="112"/>
        <v>-4.3170911583635133E-2</v>
      </c>
      <c r="AU58" s="56">
        <f t="shared" si="113"/>
        <v>-2.1850388747799238E-2</v>
      </c>
      <c r="AV58" s="61">
        <f t="shared" si="114"/>
        <v>-3.6505665988436846E-2</v>
      </c>
      <c r="AX58"/>
      <c r="AY58"/>
      <c r="AZ58"/>
      <c r="BA58"/>
      <c r="BB58"/>
      <c r="BC58"/>
      <c r="BD58"/>
      <c r="BE58"/>
      <c r="BF58"/>
      <c r="BG58"/>
      <c r="BH58"/>
      <c r="BI58"/>
      <c r="BJ58"/>
      <c r="BL58"/>
    </row>
    <row r="59" spans="1:101" s="64" customFormat="1" x14ac:dyDescent="0.25">
      <c r="A59" s="64">
        <v>6</v>
      </c>
      <c r="B59" s="9" t="s">
        <v>56</v>
      </c>
      <c r="C59" s="15">
        <f>SUMIFS(TourMode_Input!C:C,TourMode_Input!$A:$A,$A59,TourMode_Input!$B:$B,TourMode!$A$52)</f>
        <v>62621.425922500086</v>
      </c>
      <c r="D59" s="15">
        <f>SUMIFS(TourMode_Input!D:D,TourMode_Input!$A:$A,$A59,TourMode_Input!$B:$B,TourMode!$A$52)</f>
        <v>0</v>
      </c>
      <c r="E59" s="15">
        <f>SUMIFS(TourMode_Input!E:E,TourMode_Input!$A:$A,$A59,TourMode_Input!$B:$B,TourMode!$A$52)</f>
        <v>33835.375023571039</v>
      </c>
      <c r="F59" s="15">
        <f>SUMIFS(TourMode_Input!F:F,TourMode_Input!$A:$A,$A59,TourMode_Input!$B:$B,TourMode!$A$52)</f>
        <v>96456.800946071133</v>
      </c>
      <c r="G59" s="34"/>
      <c r="H59" s="9" t="str">
        <f t="shared" si="117"/>
        <v>WLK TRN</v>
      </c>
      <c r="I59" s="67">
        <f t="shared" ref="I59:K62" si="136">C59</f>
        <v>62621.425922500086</v>
      </c>
      <c r="J59" s="67">
        <f t="shared" si="136"/>
        <v>0</v>
      </c>
      <c r="K59" s="67">
        <f t="shared" si="136"/>
        <v>33835.375023571039</v>
      </c>
      <c r="L59" s="69">
        <f t="shared" si="118"/>
        <v>96456.800946071133</v>
      </c>
      <c r="M59" s="17">
        <f>I59/I66</f>
        <v>0.46742174426372751</v>
      </c>
      <c r="N59" s="9" t="str">
        <f t="shared" si="119"/>
        <v>WLK TRN</v>
      </c>
      <c r="O59" s="15">
        <f>SUMIFS(TourMode_Input!J:J,TourMode_Input!$H:$H,$A59,TourMode_Input!$I:$I,TourMode!$A$52)*Index!$D$3</f>
        <v>60926</v>
      </c>
      <c r="P59" s="15">
        <f>SUMIFS(TourMode_Input!K:K,TourMode_Input!$H:$H,$A59,TourMode_Input!$I:$I,TourMode!$A$52)*Index!$D$3</f>
        <v>150</v>
      </c>
      <c r="Q59" s="15">
        <f>SUMIFS(TourMode_Input!L:L,TourMode_Input!$H:$H,$A59,TourMode_Input!$I:$I,TourMode!$A$52)*Index!$D$3</f>
        <v>31800</v>
      </c>
      <c r="R59" s="15">
        <f>SUMIFS(TourMode_Input!M:M,TourMode_Input!$H:$H,$A59,TourMode_Input!$I:$I,TourMode!$A$52)*Index!$D$3</f>
        <v>92876</v>
      </c>
      <c r="T59" s="9" t="str">
        <f t="shared" si="120"/>
        <v>WLK TRN</v>
      </c>
      <c r="U59" s="19">
        <f t="shared" si="121"/>
        <v>0.46742174426372751</v>
      </c>
      <c r="V59" s="19">
        <f t="shared" si="122"/>
        <v>0</v>
      </c>
      <c r="W59" s="19">
        <f t="shared" si="123"/>
        <v>1.7111648042345506E-2</v>
      </c>
      <c r="X59" s="19">
        <f t="shared" si="124"/>
        <v>4.1017659928283108E-2</v>
      </c>
      <c r="Y59" s="17"/>
      <c r="Z59" s="9" t="str">
        <f t="shared" si="125"/>
        <v>WLK TRN</v>
      </c>
      <c r="AA59" s="19">
        <f t="shared" si="126"/>
        <v>0.45476666766189949</v>
      </c>
      <c r="AB59" s="19">
        <f t="shared" si="127"/>
        <v>6.2424570310874359E-4</v>
      </c>
      <c r="AC59" s="19">
        <f t="shared" si="128"/>
        <v>1.60822927887606E-2</v>
      </c>
      <c r="AD59" s="19">
        <f t="shared" si="129"/>
        <v>3.9494946402267063E-2</v>
      </c>
      <c r="AF59" s="9" t="str">
        <f t="shared" si="130"/>
        <v>WLK TRN</v>
      </c>
      <c r="AG59" s="15">
        <f t="shared" si="131"/>
        <v>-1695.425922500086</v>
      </c>
      <c r="AH59" s="15">
        <f t="shared" si="106"/>
        <v>150</v>
      </c>
      <c r="AI59" s="15">
        <f t="shared" si="107"/>
        <v>-2035.3750235710395</v>
      </c>
      <c r="AJ59" s="16">
        <f t="shared" si="108"/>
        <v>-3580.8009460711328</v>
      </c>
      <c r="AK59" s="17"/>
      <c r="AL59" s="9" t="str">
        <f t="shared" si="132"/>
        <v>WLK TRN</v>
      </c>
      <c r="AM59" s="19">
        <f t="shared" si="133"/>
        <v>-2.7074214576307081E-2</v>
      </c>
      <c r="AN59" s="19">
        <f t="shared" si="109"/>
        <v>0</v>
      </c>
      <c r="AO59" s="19">
        <f t="shared" si="110"/>
        <v>-6.0155237592404931E-2</v>
      </c>
      <c r="AP59" s="20">
        <f t="shared" si="111"/>
        <v>-3.712336414798946E-2</v>
      </c>
      <c r="AR59" s="9" t="str">
        <f t="shared" si="134"/>
        <v>WLK TRN</v>
      </c>
      <c r="AS59" s="55">
        <f t="shared" si="135"/>
        <v>2.7447473678733819E-2</v>
      </c>
      <c r="AT59" s="55">
        <f t="shared" si="112"/>
        <v>-0.25</v>
      </c>
      <c r="AU59" s="56">
        <f t="shared" si="113"/>
        <v>6.2040563731150487E-2</v>
      </c>
      <c r="AV59" s="61">
        <f t="shared" si="114"/>
        <v>3.7829979385864521E-2</v>
      </c>
      <c r="AX59"/>
      <c r="AY59"/>
      <c r="AZ59"/>
      <c r="BA59"/>
      <c r="BB59"/>
      <c r="BC59"/>
      <c r="BD59"/>
      <c r="BE59"/>
      <c r="BF59"/>
      <c r="BG59"/>
      <c r="BH59"/>
      <c r="BI59"/>
      <c r="BJ59"/>
      <c r="BL59"/>
    </row>
    <row r="60" spans="1:101" s="64" customFormat="1" x14ac:dyDescent="0.25">
      <c r="A60" s="64">
        <v>7</v>
      </c>
      <c r="B60" s="9" t="s">
        <v>58</v>
      </c>
      <c r="C60" s="15">
        <f>SUMIFS(TourMode_Input!C:C,TourMode_Input!$A:$A,$A60,TourMode_Input!$B:$B,TourMode!$A$52)</f>
        <v>0</v>
      </c>
      <c r="D60" s="15">
        <f>SUMIFS(TourMode_Input!D:D,TourMode_Input!$A:$A,$A60,TourMode_Input!$B:$B,TourMode!$A$52)</f>
        <v>2235.1536977217988</v>
      </c>
      <c r="E60" s="15">
        <f>SUMIFS(TourMode_Input!E:E,TourMode_Input!$A:$A,$A60,TourMode_Input!$B:$B,TourMode!$A$52)</f>
        <v>8091.2671747834993</v>
      </c>
      <c r="F60" s="15">
        <f>SUMIFS(TourMode_Input!F:F,TourMode_Input!$A:$A,$A60,TourMode_Input!$B:$B,TourMode!$A$52)</f>
        <v>10326.420872505298</v>
      </c>
      <c r="G60" s="34"/>
      <c r="H60" s="9" t="str">
        <f t="shared" si="117"/>
        <v>PNR TRN</v>
      </c>
      <c r="I60" s="67">
        <f t="shared" si="136"/>
        <v>0</v>
      </c>
      <c r="J60" s="67">
        <f t="shared" si="136"/>
        <v>2235.1536977217988</v>
      </c>
      <c r="K60" s="67">
        <f t="shared" si="136"/>
        <v>8091.2671747834993</v>
      </c>
      <c r="L60" s="69">
        <f t="shared" si="118"/>
        <v>10326.420872505298</v>
      </c>
      <c r="M60" s="17"/>
      <c r="N60" s="9" t="str">
        <f t="shared" si="119"/>
        <v>PNR TRN</v>
      </c>
      <c r="O60" s="15">
        <f>SUMIFS(TourMode_Input!J:J,TourMode_Input!$H:$H,$A60,TourMode_Input!$I:$I,TourMode!$A$52)*Index!$D$3</f>
        <v>0</v>
      </c>
      <c r="P60" s="15">
        <f>SUMIFS(TourMode_Input!K:K,TourMode_Input!$H:$H,$A60,TourMode_Input!$I:$I,TourMode!$A$52)*Index!$D$3</f>
        <v>2016</v>
      </c>
      <c r="Q60" s="15">
        <f>SUMIFS(TourMode_Input!L:L,TourMode_Input!$H:$H,$A60,TourMode_Input!$I:$I,TourMode!$A$52)*Index!$D$3</f>
        <v>6986</v>
      </c>
      <c r="R60" s="15">
        <f>SUMIFS(TourMode_Input!M:M,TourMode_Input!$H:$H,$A60,TourMode_Input!$I:$I,TourMode!$A$52)*Index!$D$3</f>
        <v>9002</v>
      </c>
      <c r="T60" s="9" t="str">
        <f t="shared" si="120"/>
        <v>PNR TRN</v>
      </c>
      <c r="U60" s="19">
        <f t="shared" si="121"/>
        <v>0</v>
      </c>
      <c r="V60" s="19">
        <f t="shared" si="122"/>
        <v>9.3019006106030162E-3</v>
      </c>
      <c r="W60" s="19">
        <f t="shared" si="123"/>
        <v>4.092016595501762E-3</v>
      </c>
      <c r="X60" s="19">
        <f t="shared" si="124"/>
        <v>4.3912468117366012E-3</v>
      </c>
      <c r="Y60" s="17"/>
      <c r="Z60" s="9" t="str">
        <f t="shared" si="125"/>
        <v>PNR TRN</v>
      </c>
      <c r="AA60" s="19">
        <f t="shared" si="126"/>
        <v>0</v>
      </c>
      <c r="AB60" s="19">
        <f t="shared" si="127"/>
        <v>8.3898622497815146E-3</v>
      </c>
      <c r="AC60" s="19">
        <f t="shared" si="128"/>
        <v>3.5330470887509923E-3</v>
      </c>
      <c r="AD60" s="19">
        <f t="shared" si="129"/>
        <v>3.8280450010035757E-3</v>
      </c>
      <c r="AF60" s="9" t="str">
        <f t="shared" si="130"/>
        <v>PNR TRN</v>
      </c>
      <c r="AG60" s="15">
        <f t="shared" si="131"/>
        <v>0</v>
      </c>
      <c r="AH60" s="15">
        <f t="shared" si="106"/>
        <v>-219.15369772179884</v>
      </c>
      <c r="AI60" s="15">
        <f t="shared" si="107"/>
        <v>-1105.2671747834993</v>
      </c>
      <c r="AJ60" s="16">
        <f t="shared" si="108"/>
        <v>-1324.4208725052977</v>
      </c>
      <c r="AK60" s="17"/>
      <c r="AL60" s="9" t="str">
        <f t="shared" si="132"/>
        <v>PNR TRN</v>
      </c>
      <c r="AM60" s="19">
        <f t="shared" si="133"/>
        <v>0</v>
      </c>
      <c r="AN60" s="19">
        <f t="shared" si="109"/>
        <v>-9.8048603076009169E-2</v>
      </c>
      <c r="AO60" s="19">
        <f t="shared" si="110"/>
        <v>-0.13660000972753358</v>
      </c>
      <c r="AP60" s="20">
        <f t="shared" si="111"/>
        <v>-0.12825555813163164</v>
      </c>
      <c r="AR60" s="9" t="str">
        <f t="shared" si="134"/>
        <v>PNR TRN</v>
      </c>
      <c r="AS60" s="55">
        <f t="shared" si="135"/>
        <v>0</v>
      </c>
      <c r="AT60" s="55">
        <f t="shared" si="112"/>
        <v>0.10319464404757589</v>
      </c>
      <c r="AU60" s="56">
        <f t="shared" si="113"/>
        <v>0.14687720712730348</v>
      </c>
      <c r="AV60" s="61">
        <f t="shared" si="114"/>
        <v>0.13725896927880038</v>
      </c>
      <c r="AX60"/>
      <c r="AY60"/>
      <c r="AZ60"/>
      <c r="BA60"/>
      <c r="BB60"/>
      <c r="BC60"/>
      <c r="BD60"/>
      <c r="BE60"/>
      <c r="BF60"/>
      <c r="BG60"/>
      <c r="BH60"/>
      <c r="BI60"/>
      <c r="BJ60"/>
      <c r="BL60"/>
    </row>
    <row r="61" spans="1:101" s="64" customFormat="1" x14ac:dyDescent="0.25">
      <c r="A61" s="64">
        <v>8</v>
      </c>
      <c r="B61" s="9" t="s">
        <v>57</v>
      </c>
      <c r="C61" s="15">
        <f>SUMIFS(TourMode_Input!C:C,TourMode_Input!$A:$A,$A61,TourMode_Input!$B:$B,TourMode!$A$52)</f>
        <v>4060.478475110875</v>
      </c>
      <c r="D61" s="15">
        <f>SUMIFS(TourMode_Input!D:D,TourMode_Input!$A:$A,$A61,TourMode_Input!$B:$B,TourMode!$A$52)</f>
        <v>4028.5830276546926</v>
      </c>
      <c r="E61" s="15">
        <f>SUMIFS(TourMode_Input!E:E,TourMode_Input!$A:$A,$A61,TourMode_Input!$B:$B,TourMode!$A$52)</f>
        <v>7344.5150885595085</v>
      </c>
      <c r="F61" s="15">
        <f>SUMIFS(TourMode_Input!F:F,TourMode_Input!$A:$A,$A61,TourMode_Input!$B:$B,TourMode!$A$52)</f>
        <v>15433.576591325076</v>
      </c>
      <c r="G61" s="34"/>
      <c r="H61" s="9" t="str">
        <f t="shared" si="117"/>
        <v>KNR TRN</v>
      </c>
      <c r="I61" s="67">
        <f t="shared" si="136"/>
        <v>4060.478475110875</v>
      </c>
      <c r="J61" s="67">
        <f t="shared" si="136"/>
        <v>4028.5830276546926</v>
      </c>
      <c r="K61" s="67">
        <f t="shared" si="136"/>
        <v>7344.5150885595085</v>
      </c>
      <c r="L61" s="69">
        <f t="shared" si="118"/>
        <v>15433.576591325076</v>
      </c>
      <c r="M61" s="17"/>
      <c r="N61" s="9" t="str">
        <f t="shared" si="119"/>
        <v>KNR TRN</v>
      </c>
      <c r="O61" s="15">
        <f>SUMIFS(TourMode_Input!J:J,TourMode_Input!$H:$H,$A61,TourMode_Input!$I:$I,TourMode!$A$52)*Index!$D$3</f>
        <v>4296</v>
      </c>
      <c r="P61" s="15">
        <f>SUMIFS(TourMode_Input!K:K,TourMode_Input!$H:$H,$A61,TourMode_Input!$I:$I,TourMode!$A$52)*Index!$D$3</f>
        <v>3300</v>
      </c>
      <c r="Q61" s="15">
        <f>SUMIFS(TourMode_Input!L:L,TourMode_Input!$H:$H,$A61,TourMode_Input!$I:$I,TourMode!$A$52)*Index!$D$3</f>
        <v>6614</v>
      </c>
      <c r="R61" s="15">
        <f>SUMIFS(TourMode_Input!M:M,TourMode_Input!$H:$H,$A61,TourMode_Input!$I:$I,TourMode!$A$52)*Index!$D$3</f>
        <v>14210</v>
      </c>
      <c r="T61" s="9" t="str">
        <f t="shared" si="120"/>
        <v>KNR TRN</v>
      </c>
      <c r="U61" s="19">
        <f t="shared" si="121"/>
        <v>3.0308411273332309E-2</v>
      </c>
      <c r="V61" s="19">
        <f t="shared" si="122"/>
        <v>1.6765504297535032E-2</v>
      </c>
      <c r="W61" s="19">
        <f t="shared" si="123"/>
        <v>3.7143598127573584E-3</v>
      </c>
      <c r="X61" s="19">
        <f t="shared" si="124"/>
        <v>6.563033294604283E-3</v>
      </c>
      <c r="Y61" s="17"/>
      <c r="Z61" s="9" t="str">
        <f t="shared" si="125"/>
        <v>KNR TRN</v>
      </c>
      <c r="AA61" s="19">
        <f t="shared" si="126"/>
        <v>3.2066401934732633E-2</v>
      </c>
      <c r="AB61" s="19">
        <f t="shared" si="127"/>
        <v>1.3733405468392358E-2</v>
      </c>
      <c r="AC61" s="19">
        <f t="shared" si="128"/>
        <v>3.3449146070711516E-3</v>
      </c>
      <c r="AD61" s="19">
        <f t="shared" si="129"/>
        <v>6.0427148927194854E-3</v>
      </c>
      <c r="AF61" s="9" t="str">
        <f t="shared" si="130"/>
        <v>KNR TRN</v>
      </c>
      <c r="AG61" s="15">
        <f t="shared" si="131"/>
        <v>235.52152488912498</v>
      </c>
      <c r="AH61" s="15">
        <f t="shared" si="106"/>
        <v>-728.58302765469261</v>
      </c>
      <c r="AI61" s="15">
        <f t="shared" si="107"/>
        <v>-730.51508855950851</v>
      </c>
      <c r="AJ61" s="16">
        <f t="shared" si="108"/>
        <v>-1223.5765913250762</v>
      </c>
      <c r="AK61" s="17"/>
      <c r="AL61" s="9" t="str">
        <f t="shared" si="132"/>
        <v>KNR TRN</v>
      </c>
      <c r="AM61" s="19">
        <f t="shared" si="133"/>
        <v>5.8003392046720267E-2</v>
      </c>
      <c r="AN61" s="19">
        <f t="shared" si="109"/>
        <v>-0.1808534223207631</v>
      </c>
      <c r="AO61" s="19">
        <f t="shared" si="110"/>
        <v>-9.9464032648993519E-2</v>
      </c>
      <c r="AP61" s="20">
        <f t="shared" si="111"/>
        <v>-7.9280171001504959E-2</v>
      </c>
      <c r="AR61" s="9" t="str">
        <f t="shared" si="134"/>
        <v>KNR TRN</v>
      </c>
      <c r="AS61" s="55">
        <f t="shared" si="135"/>
        <v>-5.638353952427632E-2</v>
      </c>
      <c r="AT61" s="55">
        <f t="shared" si="112"/>
        <v>0.19949223961724077</v>
      </c>
      <c r="AU61" s="56">
        <f t="shared" si="113"/>
        <v>0.10476517363016827</v>
      </c>
      <c r="AV61" s="61">
        <f t="shared" si="114"/>
        <v>8.2599492047768966E-2</v>
      </c>
      <c r="AX61"/>
      <c r="AY61"/>
      <c r="AZ61"/>
      <c r="BA61"/>
      <c r="BB61"/>
      <c r="BC61"/>
      <c r="BD61"/>
      <c r="BE61"/>
      <c r="BF61"/>
      <c r="BG61"/>
      <c r="BH61"/>
      <c r="BI61"/>
      <c r="BJ61"/>
      <c r="BL61"/>
    </row>
    <row r="62" spans="1:101" s="64" customFormat="1" x14ac:dyDescent="0.25">
      <c r="A62" s="64">
        <v>9</v>
      </c>
      <c r="B62" s="9" t="s">
        <v>127</v>
      </c>
      <c r="C62" s="15">
        <f>SUMIFS(TourMode_Input!C:C,TourMode_Input!$A:$A,$A62,TourMode_Input!$B:$B,TourMode!$A$52)</f>
        <v>531.50563472432702</v>
      </c>
      <c r="D62" s="15">
        <f>SUMIFS(TourMode_Input!D:D,TourMode_Input!$A:$A,$A62,TourMode_Input!$B:$B,TourMode!$A$52)</f>
        <v>543.16384030583993</v>
      </c>
      <c r="E62" s="15">
        <f>SUMIFS(TourMode_Input!E:E,TourMode_Input!$A:$A,$A62,TourMode_Input!$B:$B,TourMode!$A$52)</f>
        <v>1049.1186123863379</v>
      </c>
      <c r="F62" s="15">
        <f>SUMIFS(TourMode_Input!F:F,TourMode_Input!$A:$A,$A62,TourMode_Input!$B:$B,TourMode!$A$52)</f>
        <v>2123.7880874165048</v>
      </c>
      <c r="G62" s="34"/>
      <c r="H62" s="9" t="str">
        <f t="shared" si="117"/>
        <v>TNC TRN</v>
      </c>
      <c r="I62" s="67">
        <f t="shared" si="136"/>
        <v>531.50563472432702</v>
      </c>
      <c r="J62" s="67">
        <f t="shared" si="136"/>
        <v>543.16384030583993</v>
      </c>
      <c r="K62" s="67">
        <f t="shared" si="136"/>
        <v>1049.1186123863379</v>
      </c>
      <c r="L62" s="69">
        <f t="shared" si="118"/>
        <v>2123.7880874165048</v>
      </c>
      <c r="M62" s="17"/>
      <c r="N62" s="9" t="str">
        <f t="shared" si="119"/>
        <v>TNC TRN</v>
      </c>
      <c r="O62" s="15">
        <f>SUMIFS(TourMode_Input!J:J,TourMode_Input!$H:$H,$A62,TourMode_Input!$I:$I,TourMode!$A$52)*Index!$D$3</f>
        <v>688</v>
      </c>
      <c r="P62" s="15">
        <f>SUMIFS(TourMode_Input!K:K,TourMode_Input!$H:$H,$A62,TourMode_Input!$I:$I,TourMode!$A$52)*Index!$D$3</f>
        <v>520</v>
      </c>
      <c r="Q62" s="15">
        <f>SUMIFS(TourMode_Input!L:L,TourMode_Input!$H:$H,$A62,TourMode_Input!$I:$I,TourMode!$A$52)*Index!$D$3</f>
        <v>786</v>
      </c>
      <c r="R62" s="15">
        <f>SUMIFS(TourMode_Input!M:M,TourMode_Input!$H:$H,$A62,TourMode_Input!$I:$I,TourMode!$A$52)*Index!$D$3</f>
        <v>1994</v>
      </c>
      <c r="T62" s="9" t="str">
        <f t="shared" si="120"/>
        <v>TNC TRN</v>
      </c>
      <c r="U62" s="19">
        <f t="shared" si="121"/>
        <v>3.9672889463792963E-3</v>
      </c>
      <c r="V62" s="19">
        <f t="shared" si="122"/>
        <v>2.2604512892997627E-3</v>
      </c>
      <c r="W62" s="19">
        <f t="shared" si="123"/>
        <v>5.3057335517406692E-4</v>
      </c>
      <c r="X62" s="19">
        <f t="shared" si="124"/>
        <v>9.0312779062716019E-4</v>
      </c>
      <c r="Y62" s="17"/>
      <c r="Z62" s="9" t="str">
        <f t="shared" si="125"/>
        <v>TNC TRN</v>
      </c>
      <c r="AA62" s="19">
        <f t="shared" si="126"/>
        <v>5.1354014271638854E-3</v>
      </c>
      <c r="AB62" s="19">
        <f t="shared" si="127"/>
        <v>2.164051770776978E-3</v>
      </c>
      <c r="AC62" s="19">
        <f t="shared" si="128"/>
        <v>3.9750572742030919E-4</v>
      </c>
      <c r="AD62" s="19">
        <f t="shared" si="129"/>
        <v>8.4793620662087642E-4</v>
      </c>
      <c r="AF62" s="9" t="str">
        <f t="shared" si="130"/>
        <v>TNC TRN</v>
      </c>
      <c r="AG62" s="15">
        <f t="shared" si="131"/>
        <v>156.49436527567298</v>
      </c>
      <c r="AH62" s="15">
        <f t="shared" si="106"/>
        <v>-23.163840305839926</v>
      </c>
      <c r="AI62" s="15">
        <f t="shared" si="107"/>
        <v>-263.11861238633787</v>
      </c>
      <c r="AJ62" s="16">
        <f t="shared" si="108"/>
        <v>-129.78808741650482</v>
      </c>
      <c r="AK62" s="17"/>
      <c r="AL62" s="9" t="str">
        <f t="shared" si="132"/>
        <v>TNC TRN</v>
      </c>
      <c r="AM62" s="19">
        <f t="shared" si="133"/>
        <v>0.29443594771453552</v>
      </c>
      <c r="AN62" s="19">
        <f t="shared" si="109"/>
        <v>-4.2646138396836272E-2</v>
      </c>
      <c r="AO62" s="19">
        <f t="shared" si="110"/>
        <v>-0.25079968011228504</v>
      </c>
      <c r="AP62" s="20">
        <f t="shared" si="111"/>
        <v>-6.1111599686193903E-2</v>
      </c>
      <c r="AR62" s="9" t="str">
        <f t="shared" si="134"/>
        <v>TNC TRN</v>
      </c>
      <c r="AS62" s="55">
        <f t="shared" si="135"/>
        <v>-0.25807503865659243</v>
      </c>
      <c r="AT62" s="55">
        <f t="shared" si="112"/>
        <v>4.358219453324147E-2</v>
      </c>
      <c r="AU62" s="56">
        <f t="shared" si="113"/>
        <v>0.28874888143990418</v>
      </c>
      <c r="AV62" s="61">
        <f t="shared" si="114"/>
        <v>6.3058656343100053E-2</v>
      </c>
      <c r="AX62"/>
      <c r="AY62"/>
      <c r="AZ62"/>
      <c r="BA62"/>
      <c r="BB62"/>
      <c r="BC62"/>
      <c r="BD62"/>
      <c r="BE62"/>
      <c r="BF62"/>
      <c r="BG62"/>
      <c r="BH62"/>
      <c r="BI62"/>
      <c r="BJ62"/>
      <c r="BL62"/>
    </row>
    <row r="63" spans="1:101" s="64" customFormat="1" x14ac:dyDescent="0.25">
      <c r="A63" s="64">
        <v>10</v>
      </c>
      <c r="B63" s="9" t="s">
        <v>47</v>
      </c>
      <c r="C63" s="15">
        <f>SUMIFS(TourMode_Input!C:C,TourMode_Input!$A:$A,$A63,TourMode_Input!$B:$B,TourMode!$A$52)</f>
        <v>0</v>
      </c>
      <c r="D63" s="15">
        <f>SUMIFS(TourMode_Input!D:D,TourMode_Input!$A:$A,$A63,TourMode_Input!$B:$B,TourMode!$A$52)</f>
        <v>0</v>
      </c>
      <c r="E63" s="15">
        <f>SUMIFS(TourMode_Input!E:E,TourMode_Input!$A:$A,$A63,TourMode_Input!$B:$B,TourMode!$A$52)</f>
        <v>0</v>
      </c>
      <c r="F63" s="15">
        <f>SUMIFS(TourMode_Input!F:F,TourMode_Input!$A:$A,$A63,TourMode_Input!$B:$B,TourMode!$A$52)</f>
        <v>0</v>
      </c>
      <c r="G63" s="34"/>
      <c r="H63" s="9" t="str">
        <f t="shared" si="117"/>
        <v>SCHBUS</v>
      </c>
      <c r="I63" s="15">
        <f t="shared" ref="I63:K65" si="137">C63*(O$66-SUM(C$59:C$62))/(C$66-SUM(C$59:C$62))</f>
        <v>0</v>
      </c>
      <c r="J63" s="15">
        <f t="shared" si="137"/>
        <v>0</v>
      </c>
      <c r="K63" s="15">
        <f t="shared" si="137"/>
        <v>0</v>
      </c>
      <c r="L63" s="18">
        <f t="shared" si="118"/>
        <v>0</v>
      </c>
      <c r="M63" s="17"/>
      <c r="N63" s="9" t="str">
        <f t="shared" si="119"/>
        <v>SCHBUS</v>
      </c>
      <c r="O63" s="15">
        <f>SUMIFS(TourMode_Input!J:J,TourMode_Input!$H:$H,$A63,TourMode_Input!$I:$I,TourMode!$A$52)*Index!$D$3</f>
        <v>0</v>
      </c>
      <c r="P63" s="15">
        <f>SUMIFS(TourMode_Input!K:K,TourMode_Input!$H:$H,$A63,TourMode_Input!$I:$I,TourMode!$A$52)*Index!$D$3</f>
        <v>0</v>
      </c>
      <c r="Q63" s="15">
        <f>SUMIFS(TourMode_Input!L:L,TourMode_Input!$H:$H,$A63,TourMode_Input!$I:$I,TourMode!$A$52)*Index!$D$3</f>
        <v>0</v>
      </c>
      <c r="R63" s="15">
        <f>SUMIFS(TourMode_Input!M:M,TourMode_Input!$H:$H,$A63,TourMode_Input!$I:$I,TourMode!$A$52)*Index!$D$3</f>
        <v>0</v>
      </c>
      <c r="T63" s="9" t="str">
        <f t="shared" si="120"/>
        <v>SCHBUS</v>
      </c>
      <c r="U63" s="19">
        <f t="shared" si="121"/>
        <v>0</v>
      </c>
      <c r="V63" s="19">
        <f t="shared" si="122"/>
        <v>0</v>
      </c>
      <c r="W63" s="19">
        <f t="shared" si="123"/>
        <v>0</v>
      </c>
      <c r="X63" s="19">
        <f t="shared" si="124"/>
        <v>0</v>
      </c>
      <c r="Y63" s="17"/>
      <c r="Z63" s="9" t="str">
        <f t="shared" si="125"/>
        <v>SCHBUS</v>
      </c>
      <c r="AA63" s="19">
        <f t="shared" si="126"/>
        <v>0</v>
      </c>
      <c r="AB63" s="19">
        <f t="shared" si="127"/>
        <v>0</v>
      </c>
      <c r="AC63" s="19">
        <f t="shared" si="128"/>
        <v>0</v>
      </c>
      <c r="AD63" s="19">
        <f t="shared" si="129"/>
        <v>0</v>
      </c>
      <c r="AF63" s="9" t="str">
        <f t="shared" si="130"/>
        <v>SCHBUS</v>
      </c>
      <c r="AG63" s="15">
        <f t="shared" si="131"/>
        <v>0</v>
      </c>
      <c r="AH63" s="15">
        <f t="shared" si="106"/>
        <v>0</v>
      </c>
      <c r="AI63" s="15">
        <f t="shared" si="107"/>
        <v>0</v>
      </c>
      <c r="AJ63" s="16">
        <f t="shared" si="108"/>
        <v>0</v>
      </c>
      <c r="AK63" s="17"/>
      <c r="AL63" s="9" t="str">
        <f t="shared" si="132"/>
        <v>SCHBUS</v>
      </c>
      <c r="AM63" s="19">
        <f t="shared" si="133"/>
        <v>0</v>
      </c>
      <c r="AN63" s="19">
        <f t="shared" si="109"/>
        <v>0</v>
      </c>
      <c r="AO63" s="19">
        <f t="shared" si="110"/>
        <v>0</v>
      </c>
      <c r="AP63" s="20">
        <f t="shared" si="111"/>
        <v>0</v>
      </c>
      <c r="AR63" s="9" t="str">
        <f t="shared" si="134"/>
        <v>SCHBUS</v>
      </c>
      <c r="AS63" s="55">
        <f t="shared" si="135"/>
        <v>0</v>
      </c>
      <c r="AT63" s="55">
        <f t="shared" si="112"/>
        <v>0</v>
      </c>
      <c r="AU63" s="56">
        <f t="shared" si="113"/>
        <v>0</v>
      </c>
      <c r="AV63" s="61">
        <f t="shared" si="114"/>
        <v>0</v>
      </c>
      <c r="AX63"/>
      <c r="AY63"/>
      <c r="AZ63"/>
      <c r="BA63"/>
      <c r="BB63"/>
      <c r="BC63"/>
      <c r="BD63"/>
      <c r="BE63"/>
      <c r="BF63"/>
      <c r="BG63"/>
      <c r="BH63"/>
      <c r="BI63"/>
      <c r="BJ63"/>
      <c r="BL63"/>
    </row>
    <row r="64" spans="1:101" s="64" customFormat="1" x14ac:dyDescent="0.25">
      <c r="A64" s="64">
        <v>11</v>
      </c>
      <c r="B64" s="9" t="s">
        <v>114</v>
      </c>
      <c r="C64" s="15">
        <f>SUMIFS(TourMode_Input!C:C,TourMode_Input!$A:$A,$A64,TourMode_Input!$B:$B,TourMode!$A$52)</f>
        <v>2277.1378</v>
      </c>
      <c r="D64" s="15">
        <f>SUMIFS(TourMode_Input!D:D,TourMode_Input!$A:$A,$A64,TourMode_Input!$B:$B,TourMode!$A$52)</f>
        <v>2656.4409999999998</v>
      </c>
      <c r="E64" s="15">
        <f>SUMIFS(TourMode_Input!E:E,TourMode_Input!$A:$A,$A64,TourMode_Input!$B:$B,TourMode!$A$52)</f>
        <v>5017.5668299999998</v>
      </c>
      <c r="F64" s="15">
        <f>SUMIFS(TourMode_Input!F:F,TourMode_Input!$A:$A,$A64,TourMode_Input!$B:$B,TourMode!$A$52)</f>
        <v>9951.1456299999991</v>
      </c>
      <c r="G64" s="34"/>
      <c r="H64" s="9" t="str">
        <f t="shared" si="117"/>
        <v>TAXI</v>
      </c>
      <c r="I64" s="15">
        <f t="shared" si="137"/>
        <v>1657.5810002125511</v>
      </c>
      <c r="J64" s="15">
        <f t="shared" si="137"/>
        <v>3956.7211886445816</v>
      </c>
      <c r="K64" s="15">
        <f t="shared" si="137"/>
        <v>5639.0000147818782</v>
      </c>
      <c r="L64" s="18">
        <f t="shared" si="118"/>
        <v>11253.30220363901</v>
      </c>
      <c r="M64" s="17"/>
      <c r="N64" s="9" t="str">
        <f t="shared" si="119"/>
        <v>TAXI</v>
      </c>
      <c r="O64" s="15">
        <f>SUMIFS(TourMode_Input!J:J,TourMode_Input!$H:$H,$A64,TourMode_Input!$I:$I,TourMode!$A$52)*Index!$D$3</f>
        <v>1664</v>
      </c>
      <c r="P64" s="15">
        <f>SUMIFS(TourMode_Input!K:K,TourMode_Input!$H:$H,$A64,TourMode_Input!$I:$I,TourMode!$A$52)*Index!$D$3</f>
        <v>4042</v>
      </c>
      <c r="Q64" s="15">
        <f>SUMIFS(TourMode_Input!L:L,TourMode_Input!$H:$H,$A64,TourMode_Input!$I:$I,TourMode!$A$52)*Index!$D$3</f>
        <v>5726</v>
      </c>
      <c r="R64" s="15">
        <f>SUMIFS(TourMode_Input!M:M,TourMode_Input!$H:$H,$A64,TourMode_Input!$I:$I,TourMode!$A$52)*Index!$D$3</f>
        <v>11432</v>
      </c>
      <c r="T64" s="9" t="str">
        <f t="shared" si="120"/>
        <v>TAXI</v>
      </c>
      <c r="U64" s="19">
        <f t="shared" si="121"/>
        <v>1.2372592782167553E-2</v>
      </c>
      <c r="V64" s="19">
        <f t="shared" si="122"/>
        <v>1.6466441336071336E-2</v>
      </c>
      <c r="W64" s="19">
        <f t="shared" si="123"/>
        <v>2.8518254488536956E-3</v>
      </c>
      <c r="X64" s="19">
        <f t="shared" si="124"/>
        <v>4.7853973834062246E-3</v>
      </c>
      <c r="Y64" s="17"/>
      <c r="Z64" s="9" t="str">
        <f t="shared" si="125"/>
        <v>TAXI</v>
      </c>
      <c r="AA64" s="19">
        <f t="shared" si="126"/>
        <v>1.2420505777326606E-2</v>
      </c>
      <c r="AB64" s="19">
        <f t="shared" si="127"/>
        <v>1.6821340879770278E-2</v>
      </c>
      <c r="AC64" s="19">
        <f t="shared" si="128"/>
        <v>2.8958241669321764E-3</v>
      </c>
      <c r="AD64" s="19">
        <f t="shared" si="129"/>
        <v>4.8613875196037411E-3</v>
      </c>
      <c r="AF64" s="9" t="str">
        <f t="shared" si="130"/>
        <v>TAXI</v>
      </c>
      <c r="AG64" s="15">
        <f t="shared" si="131"/>
        <v>6.4189997874489109</v>
      </c>
      <c r="AH64" s="15">
        <f t="shared" si="106"/>
        <v>85.278811355418384</v>
      </c>
      <c r="AI64" s="15">
        <f t="shared" si="107"/>
        <v>86.999985218121765</v>
      </c>
      <c r="AJ64" s="16">
        <f t="shared" si="108"/>
        <v>178.69779636098974</v>
      </c>
      <c r="AK64" s="17"/>
      <c r="AL64" s="9" t="str">
        <f t="shared" si="132"/>
        <v>TAXI</v>
      </c>
      <c r="AM64" s="19">
        <f t="shared" si="133"/>
        <v>3.8725104755820707E-3</v>
      </c>
      <c r="AN64" s="19">
        <f t="shared" si="109"/>
        <v>2.1552898799177603E-2</v>
      </c>
      <c r="AO64" s="19">
        <f t="shared" si="110"/>
        <v>1.5428264761493711E-2</v>
      </c>
      <c r="AP64" s="20">
        <f t="shared" si="111"/>
        <v>1.5879587442626731E-2</v>
      </c>
      <c r="AR64" s="9" t="str">
        <f t="shared" si="134"/>
        <v>TAXI</v>
      </c>
      <c r="AS64" s="55">
        <f t="shared" si="135"/>
        <v>-3.8650316086658257E-3</v>
      </c>
      <c r="AT64" s="55">
        <f t="shared" si="112"/>
        <v>-2.132391934752394E-2</v>
      </c>
      <c r="AU64" s="56">
        <f t="shared" si="113"/>
        <v>-1.5310459229513167E-2</v>
      </c>
      <c r="AV64" s="61">
        <f t="shared" si="114"/>
        <v>-1.5754825836051749E-2</v>
      </c>
      <c r="AX64"/>
      <c r="AY64"/>
      <c r="AZ64"/>
      <c r="BA64"/>
      <c r="BB64"/>
      <c r="BC64"/>
      <c r="BD64"/>
      <c r="BE64"/>
      <c r="BF64"/>
      <c r="BG64"/>
      <c r="BH64"/>
      <c r="BI64"/>
      <c r="BJ64"/>
      <c r="BL64"/>
    </row>
    <row r="65" spans="1:100" s="64" customFormat="1" x14ac:dyDescent="0.25">
      <c r="A65" s="64">
        <v>12</v>
      </c>
      <c r="B65" s="9" t="s">
        <v>115</v>
      </c>
      <c r="C65" s="15">
        <f>SUMIFS(TourMode_Input!C:C,TourMode_Input!$A:$A,$A65,TourMode_Input!$B:$B,TourMode!$A$52)</f>
        <v>8687.2904186627038</v>
      </c>
      <c r="D65" s="15">
        <f>SUMIFS(TourMode_Input!D:D,TourMode_Input!$A:$A,$A65,TourMode_Input!$B:$B,TourMode!$A$52)</f>
        <v>10134.333744335881</v>
      </c>
      <c r="E65" s="15">
        <f>SUMIFS(TourMode_Input!E:E,TourMode_Input!$A:$A,$A65,TourMode_Input!$B:$B,TourMode!$A$52)</f>
        <v>19142.038855645362</v>
      </c>
      <c r="F65" s="15">
        <f>SUMIFS(TourMode_Input!F:F,TourMode_Input!$A:$A,$A65,TourMode_Input!$B:$B,TourMode!$A$52)</f>
        <v>37963.663018643943</v>
      </c>
      <c r="G65" s="34"/>
      <c r="H65" s="9" t="str">
        <f t="shared" si="117"/>
        <v>TNC</v>
      </c>
      <c r="I65" s="15">
        <f t="shared" si="137"/>
        <v>6323.6785851536233</v>
      </c>
      <c r="J65" s="15">
        <f t="shared" si="137"/>
        <v>15094.908209521524</v>
      </c>
      <c r="K65" s="15">
        <f t="shared" si="137"/>
        <v>21512.809105910699</v>
      </c>
      <c r="L65" s="18">
        <f t="shared" si="118"/>
        <v>42931.395900585849</v>
      </c>
      <c r="M65" s="17"/>
      <c r="N65" s="9" t="str">
        <f t="shared" si="119"/>
        <v>TNC</v>
      </c>
      <c r="O65" s="15">
        <f>SUMIFS(TourMode_Input!J:J,TourMode_Input!$H:$H,$A65,TourMode_Input!$I:$I,TourMode!$A$52)*Index!$D$3</f>
        <v>6890</v>
      </c>
      <c r="P65" s="15">
        <f>SUMIFS(TourMode_Input!K:K,TourMode_Input!$H:$H,$A65,TourMode_Input!$I:$I,TourMode!$A$52)*Index!$D$3</f>
        <v>15280</v>
      </c>
      <c r="Q65" s="15">
        <f>SUMIFS(TourMode_Input!L:L,TourMode_Input!$H:$H,$A65,TourMode_Input!$I:$I,TourMode!$A$52)*Index!$D$3</f>
        <v>21516</v>
      </c>
      <c r="R65" s="15">
        <f>SUMIFS(TourMode_Input!M:M,TourMode_Input!$H:$H,$A65,TourMode_Input!$I:$I,TourMode!$A$52)*Index!$D$3</f>
        <v>43686</v>
      </c>
      <c r="T65" s="9" t="str">
        <f t="shared" si="120"/>
        <v>TNC</v>
      </c>
      <c r="U65" s="19">
        <f t="shared" si="121"/>
        <v>4.7201494231284336E-2</v>
      </c>
      <c r="V65" s="19">
        <f t="shared" si="122"/>
        <v>6.2819543924098067E-2</v>
      </c>
      <c r="W65" s="19">
        <f t="shared" si="123"/>
        <v>1.0879726249999088E-2</v>
      </c>
      <c r="X65" s="19">
        <f t="shared" si="124"/>
        <v>1.8256311426721069E-2</v>
      </c>
      <c r="Y65" s="17"/>
      <c r="Z65" s="9" t="str">
        <f t="shared" si="125"/>
        <v>TNC</v>
      </c>
      <c r="AA65" s="19">
        <f t="shared" si="126"/>
        <v>5.1428656734242975E-2</v>
      </c>
      <c r="AB65" s="19">
        <f t="shared" si="127"/>
        <v>6.3589828956677349E-2</v>
      </c>
      <c r="AC65" s="19">
        <f t="shared" si="128"/>
        <v>1.0881339988772739E-2</v>
      </c>
      <c r="AD65" s="19">
        <f t="shared" si="129"/>
        <v>1.8577202167722972E-2</v>
      </c>
      <c r="AF65" s="9" t="str">
        <f t="shared" si="130"/>
        <v>TNC</v>
      </c>
      <c r="AG65" s="15">
        <f t="shared" si="131"/>
        <v>566.32141484637668</v>
      </c>
      <c r="AH65" s="15">
        <f t="shared" si="106"/>
        <v>185.09179047847647</v>
      </c>
      <c r="AI65" s="15">
        <f t="shared" si="107"/>
        <v>3.1908940893008548</v>
      </c>
      <c r="AJ65" s="16">
        <f t="shared" si="108"/>
        <v>754.60409941415128</v>
      </c>
      <c r="AK65" s="17"/>
      <c r="AL65" s="9" t="str">
        <f t="shared" si="132"/>
        <v>TNC</v>
      </c>
      <c r="AM65" s="19">
        <f t="shared" si="133"/>
        <v>8.9555692500873502E-2</v>
      </c>
      <c r="AN65" s="19">
        <f t="shared" si="109"/>
        <v>1.2261869228308709E-2</v>
      </c>
      <c r="AO65" s="19">
        <f t="shared" si="110"/>
        <v>1.4832531045070021E-4</v>
      </c>
      <c r="AP65" s="20">
        <f t="shared" si="111"/>
        <v>1.7576975627849403E-2</v>
      </c>
      <c r="AR65" s="9" t="str">
        <f t="shared" si="134"/>
        <v>TNC</v>
      </c>
      <c r="AS65" s="55">
        <f t="shared" si="135"/>
        <v>-8.5769991581969698E-2</v>
      </c>
      <c r="AT65" s="55">
        <f t="shared" si="112"/>
        <v>-1.2187301451222404E-2</v>
      </c>
      <c r="AU65" s="56">
        <f t="shared" si="113"/>
        <v>-1.4831431133957993E-4</v>
      </c>
      <c r="AV65" s="61">
        <f t="shared" si="114"/>
        <v>-1.7424287195867801E-2</v>
      </c>
      <c r="AX65"/>
      <c r="AY65"/>
      <c r="AZ65"/>
      <c r="BA65"/>
      <c r="BB65"/>
      <c r="BC65"/>
      <c r="BD65"/>
      <c r="BE65"/>
      <c r="BF65"/>
      <c r="BG65"/>
      <c r="BH65"/>
      <c r="BI65"/>
      <c r="BJ65"/>
      <c r="BL65"/>
    </row>
    <row r="66" spans="1:100" s="64" customFormat="1" ht="15.75" thickBot="1" x14ac:dyDescent="0.3">
      <c r="B66" s="10" t="s">
        <v>5</v>
      </c>
      <c r="C66" s="11">
        <f>SUM(C54:C65)</f>
        <v>158924.46890099801</v>
      </c>
      <c r="D66" s="11">
        <f>SUM(D54:D65)</f>
        <v>163561.45783001822</v>
      </c>
      <c r="E66" s="11">
        <f>SUM(E54:E65)</f>
        <v>1764968.2715349456</v>
      </c>
      <c r="F66" s="14">
        <f>SUM(F54:F65)</f>
        <v>2087454.1982659616</v>
      </c>
      <c r="G66" s="31"/>
      <c r="H66" s="10" t="s">
        <v>5</v>
      </c>
      <c r="I66" s="11">
        <f>SUM(I54:I65)</f>
        <v>133971.99999999997</v>
      </c>
      <c r="J66" s="12">
        <f>SUM(J54:J65)</f>
        <v>240290</v>
      </c>
      <c r="K66" s="13">
        <f>SUM(K54:K65)</f>
        <v>1977330.0000000002</v>
      </c>
      <c r="L66" s="14">
        <f>SUM(L54:L65)</f>
        <v>2351592</v>
      </c>
      <c r="N66" s="10" t="s">
        <v>5</v>
      </c>
      <c r="O66" s="11">
        <f>SUM(O54:O65)</f>
        <v>133972</v>
      </c>
      <c r="P66" s="12">
        <f>SUM(P54:P65)</f>
        <v>240290</v>
      </c>
      <c r="Q66" s="13">
        <f>SUM(Q54:Q65)</f>
        <v>1977330</v>
      </c>
      <c r="R66" s="14">
        <f>SUM(R54:R65)</f>
        <v>2351592</v>
      </c>
      <c r="T66" s="10" t="s">
        <v>5</v>
      </c>
      <c r="U66" s="19">
        <f t="shared" si="121"/>
        <v>1</v>
      </c>
      <c r="V66" s="19">
        <f t="shared" si="122"/>
        <v>1</v>
      </c>
      <c r="W66" s="19">
        <f t="shared" si="123"/>
        <v>1</v>
      </c>
      <c r="X66" s="19">
        <f t="shared" si="124"/>
        <v>1</v>
      </c>
      <c r="Z66" s="10" t="s">
        <v>5</v>
      </c>
      <c r="AA66" s="19">
        <f t="shared" si="126"/>
        <v>1</v>
      </c>
      <c r="AB66" s="19">
        <f t="shared" si="127"/>
        <v>1</v>
      </c>
      <c r="AC66" s="19">
        <f t="shared" si="128"/>
        <v>1</v>
      </c>
      <c r="AD66" s="19">
        <f t="shared" si="129"/>
        <v>1</v>
      </c>
      <c r="AF66" s="10" t="s">
        <v>5</v>
      </c>
      <c r="AG66" s="37">
        <f t="shared" si="131"/>
        <v>0</v>
      </c>
      <c r="AH66" s="37">
        <f t="shared" si="106"/>
        <v>0</v>
      </c>
      <c r="AI66" s="37">
        <f t="shared" si="107"/>
        <v>0</v>
      </c>
      <c r="AJ66" s="38">
        <f t="shared" si="108"/>
        <v>0</v>
      </c>
      <c r="AL66" s="10" t="s">
        <v>5</v>
      </c>
      <c r="AM66" s="19">
        <f t="shared" si="133"/>
        <v>0</v>
      </c>
      <c r="AN66" s="19">
        <f t="shared" si="109"/>
        <v>0</v>
      </c>
      <c r="AO66" s="19">
        <f t="shared" si="110"/>
        <v>0</v>
      </c>
      <c r="AP66" s="20">
        <f t="shared" si="111"/>
        <v>0</v>
      </c>
      <c r="AR66" s="32"/>
      <c r="AS66" s="34"/>
      <c r="AT66" s="34"/>
      <c r="AU66" s="34"/>
      <c r="AV66" s="34"/>
      <c r="AX66"/>
      <c r="AY66"/>
      <c r="AZ66"/>
      <c r="BA66"/>
      <c r="BB66"/>
      <c r="BC66"/>
      <c r="BD66"/>
      <c r="BE66"/>
      <c r="BF66"/>
      <c r="BG66"/>
      <c r="BH66"/>
      <c r="BI66"/>
      <c r="BJ66"/>
      <c r="BL66"/>
    </row>
    <row r="67" spans="1:100" x14ac:dyDescent="0.25">
      <c r="A67" s="64"/>
      <c r="B67" s="32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64"/>
      <c r="N67" s="32"/>
      <c r="O67" s="31"/>
      <c r="P67" s="31"/>
      <c r="Q67" s="31"/>
      <c r="R67" s="31"/>
      <c r="T67" s="32"/>
      <c r="U67" s="33"/>
      <c r="V67" s="33"/>
      <c r="W67" s="33"/>
      <c r="X67" s="33"/>
      <c r="Z67" s="32"/>
      <c r="AA67" s="33"/>
      <c r="AB67" s="33"/>
      <c r="AC67" s="33"/>
      <c r="AD67" s="33"/>
      <c r="AF67" s="32"/>
      <c r="AG67" s="31"/>
      <c r="AH67" s="31"/>
      <c r="AI67" s="31"/>
      <c r="AJ67" s="31"/>
      <c r="AL67" s="32"/>
      <c r="AM67" s="34"/>
      <c r="AN67" s="34"/>
      <c r="AO67" s="34"/>
      <c r="AP67" s="34"/>
      <c r="AR67" s="32"/>
      <c r="AS67" s="34"/>
      <c r="AT67" s="34"/>
      <c r="AU67" s="34"/>
      <c r="AV67" s="34"/>
      <c r="BB67"/>
    </row>
    <row r="68" spans="1:100" ht="27" thickBot="1" x14ac:dyDescent="0.45">
      <c r="A68" s="22" t="s">
        <v>14</v>
      </c>
      <c r="B68" s="64"/>
      <c r="C68" s="64"/>
      <c r="D68" s="64"/>
      <c r="E68" s="64"/>
      <c r="F68" s="64"/>
      <c r="M68" s="64"/>
      <c r="N68" s="64"/>
      <c r="O68" s="64"/>
      <c r="P68" s="64"/>
      <c r="Q68" s="64"/>
      <c r="R68" s="64"/>
      <c r="BB68"/>
    </row>
    <row r="69" spans="1:100" s="64" customFormat="1" ht="26.25" x14ac:dyDescent="0.25">
      <c r="B69" s="4" t="s">
        <v>18</v>
      </c>
      <c r="C69" s="5" t="s">
        <v>19</v>
      </c>
      <c r="D69" s="6" t="s">
        <v>91</v>
      </c>
      <c r="E69" s="7" t="s">
        <v>92</v>
      </c>
      <c r="F69" s="8" t="s">
        <v>5</v>
      </c>
      <c r="G69" s="52"/>
      <c r="H69" s="4" t="s">
        <v>18</v>
      </c>
      <c r="I69" s="5" t="s">
        <v>19</v>
      </c>
      <c r="J69" s="6" t="s">
        <v>91</v>
      </c>
      <c r="K69" s="7" t="s">
        <v>92</v>
      </c>
      <c r="L69" s="8" t="s">
        <v>5</v>
      </c>
      <c r="N69" s="4" t="s">
        <v>18</v>
      </c>
      <c r="O69" s="5" t="s">
        <v>19</v>
      </c>
      <c r="P69" s="6" t="s">
        <v>91</v>
      </c>
      <c r="Q69" s="7" t="s">
        <v>92</v>
      </c>
      <c r="R69" s="8" t="s">
        <v>5</v>
      </c>
      <c r="T69" s="4" t="s">
        <v>18</v>
      </c>
      <c r="U69" s="5" t="s">
        <v>19</v>
      </c>
      <c r="V69" s="6" t="s">
        <v>91</v>
      </c>
      <c r="W69" s="7" t="s">
        <v>92</v>
      </c>
      <c r="X69" s="8" t="s">
        <v>5</v>
      </c>
      <c r="Z69" s="4" t="s">
        <v>18</v>
      </c>
      <c r="AA69" s="5" t="s">
        <v>19</v>
      </c>
      <c r="AB69" s="6" t="s">
        <v>91</v>
      </c>
      <c r="AC69" s="7" t="s">
        <v>92</v>
      </c>
      <c r="AD69" s="8" t="s">
        <v>5</v>
      </c>
      <c r="AF69" s="4" t="s">
        <v>18</v>
      </c>
      <c r="AG69" s="5" t="s">
        <v>19</v>
      </c>
      <c r="AH69" s="6" t="s">
        <v>91</v>
      </c>
      <c r="AI69" s="7" t="s">
        <v>92</v>
      </c>
      <c r="AJ69" s="8" t="s">
        <v>5</v>
      </c>
      <c r="AL69" s="4" t="s">
        <v>18</v>
      </c>
      <c r="AM69" s="5" t="s">
        <v>19</v>
      </c>
      <c r="AN69" s="6" t="s">
        <v>91</v>
      </c>
      <c r="AO69" s="7" t="s">
        <v>92</v>
      </c>
      <c r="AP69" s="8" t="s">
        <v>5</v>
      </c>
      <c r="AR69" s="50" t="s">
        <v>18</v>
      </c>
      <c r="AS69" s="53" t="s">
        <v>19</v>
      </c>
      <c r="AT69" s="53" t="s">
        <v>91</v>
      </c>
      <c r="AU69" s="54" t="s">
        <v>92</v>
      </c>
      <c r="AV69" s="51" t="s">
        <v>5</v>
      </c>
      <c r="AX69" s="64" t="str">
        <f t="array" ref="AX69:BJ72">TRANSPOSE(AR69:AU81)</f>
        <v>Mode</v>
      </c>
      <c r="AY69" s="64" t="str">
        <v>SOV</v>
      </c>
      <c r="AZ69" s="64" t="str">
        <v>HOV2</v>
      </c>
      <c r="BA69" s="64" t="str">
        <v>HOV3</v>
      </c>
      <c r="BB69" s="64" t="str">
        <v>WALK</v>
      </c>
      <c r="BC69" s="64" t="str">
        <v>BIKE</v>
      </c>
      <c r="BD69" s="64" t="str">
        <v>WLK TRN</v>
      </c>
      <c r="BE69" s="64" t="str">
        <v>PNR TRN</v>
      </c>
      <c r="BF69" s="64" t="str">
        <v>KNR TRN</v>
      </c>
      <c r="BG69" s="64" t="str">
        <v>TNC TRN</v>
      </c>
      <c r="BH69" s="64" t="str">
        <v>SCHBUS</v>
      </c>
      <c r="BI69" s="64" t="str">
        <v>TAXI</v>
      </c>
      <c r="BJ69" s="64" t="str">
        <v>TNC</v>
      </c>
      <c r="BL69"/>
      <c r="BM69" s="108"/>
      <c r="BN69" s="106" t="s">
        <v>146</v>
      </c>
      <c r="BO69" s="106" t="s">
        <v>147</v>
      </c>
      <c r="BP69" s="106" t="s">
        <v>148</v>
      </c>
      <c r="BQ69" s="106" t="s">
        <v>149</v>
      </c>
      <c r="BR69" s="106" t="s">
        <v>150</v>
      </c>
      <c r="BS69" s="106" t="s">
        <v>151</v>
      </c>
      <c r="BT69" s="106" t="s">
        <v>152</v>
      </c>
      <c r="BU69" s="106" t="s">
        <v>153</v>
      </c>
      <c r="BV69" s="106" t="s">
        <v>45</v>
      </c>
      <c r="BW69" s="106" t="s">
        <v>46</v>
      </c>
      <c r="BX69" s="106" t="s">
        <v>154</v>
      </c>
      <c r="BY69" s="106" t="s">
        <v>155</v>
      </c>
      <c r="BZ69" s="106" t="s">
        <v>112</v>
      </c>
      <c r="CA69" s="107" t="s">
        <v>113</v>
      </c>
      <c r="CB69" s="107" t="s">
        <v>114</v>
      </c>
      <c r="CC69" s="107" t="s">
        <v>115</v>
      </c>
      <c r="CF69" s="108"/>
      <c r="CG69" s="106" t="s">
        <v>146</v>
      </c>
      <c r="CH69" s="106" t="s">
        <v>147</v>
      </c>
      <c r="CI69" s="106" t="s">
        <v>148</v>
      </c>
      <c r="CJ69" s="106" t="s">
        <v>149</v>
      </c>
      <c r="CK69" s="106" t="s">
        <v>150</v>
      </c>
      <c r="CL69" s="106" t="s">
        <v>151</v>
      </c>
      <c r="CM69" s="106" t="s">
        <v>152</v>
      </c>
      <c r="CN69" s="106" t="s">
        <v>153</v>
      </c>
      <c r="CO69" s="106" t="s">
        <v>45</v>
      </c>
      <c r="CP69" s="106" t="s">
        <v>46</v>
      </c>
      <c r="CQ69" s="106" t="s">
        <v>154</v>
      </c>
      <c r="CR69" s="106" t="s">
        <v>155</v>
      </c>
      <c r="CS69" s="106" t="s">
        <v>112</v>
      </c>
      <c r="CT69" s="107" t="s">
        <v>113</v>
      </c>
      <c r="CU69" s="107" t="s">
        <v>114</v>
      </c>
      <c r="CV69" s="107" t="s">
        <v>115</v>
      </c>
    </row>
    <row r="70" spans="1:100" s="64" customFormat="1" x14ac:dyDescent="0.25">
      <c r="A70" s="64">
        <v>1</v>
      </c>
      <c r="B70" s="9" t="s">
        <v>55</v>
      </c>
      <c r="C70" s="15">
        <f>SUMIFS(TourMode_Input!C:C,TourMode_Input!$A:$A,$A70,TourMode_Input!$B:$B,TourMode!$A$68)</f>
        <v>0</v>
      </c>
      <c r="D70" s="15">
        <f>SUMIFS(TourMode_Input!D:D,TourMode_Input!$A:$A,$A70,TourMode_Input!$B:$B,TourMode!$A$68)</f>
        <v>37623.86292</v>
      </c>
      <c r="E70" s="15">
        <f>SUMIFS(TourMode_Input!E:E,TourMode_Input!$A:$A,$A70,TourMode_Input!$B:$B,TourMode!$A$68)</f>
        <v>472329.74031000002</v>
      </c>
      <c r="F70" s="15">
        <f>SUMIFS(TourMode_Input!F:F,TourMode_Input!$A:$A,$A70,TourMode_Input!$B:$B,TourMode!$A$68)</f>
        <v>509953.60323000001</v>
      </c>
      <c r="G70" s="34"/>
      <c r="H70" s="9" t="str">
        <f>B70</f>
        <v>SOV</v>
      </c>
      <c r="I70" s="15">
        <f t="shared" ref="I70:K74" si="138">C70*(O$82-SUM(C$75:C$78))/(C$82-SUM(C$75:C$78))</f>
        <v>0</v>
      </c>
      <c r="J70" s="15">
        <f t="shared" si="138"/>
        <v>46221.703332519202</v>
      </c>
      <c r="K70" s="15">
        <f t="shared" si="138"/>
        <v>401223.00232475845</v>
      </c>
      <c r="L70" s="16">
        <f>SUM(I70:K70)</f>
        <v>447444.70565727766</v>
      </c>
      <c r="M70" s="17"/>
      <c r="N70" s="9" t="str">
        <f>H70</f>
        <v>SOV</v>
      </c>
      <c r="O70" s="15">
        <f>SUMIFS(TourMode_Input!J:J,TourMode_Input!$H:$H,$A70,TourMode_Input!$I:$I,TourMode!$A$68)*Index!$D$3</f>
        <v>0</v>
      </c>
      <c r="P70" s="15">
        <f>SUMIFS(TourMode_Input!K:K,TourMode_Input!$H:$H,$A70,TourMode_Input!$I:$I,TourMode!$A$68)*Index!$D$3</f>
        <v>47564</v>
      </c>
      <c r="Q70" s="15">
        <f>SUMIFS(TourMode_Input!L:L,TourMode_Input!$H:$H,$A70,TourMode_Input!$I:$I,TourMode!$A$68)*Index!$D$3</f>
        <v>403608</v>
      </c>
      <c r="R70" s="15">
        <f>SUMIFS(TourMode_Input!M:M,TourMode_Input!$H:$H,$A70,TourMode_Input!$I:$I,TourMode!$A$68)*Index!$D$3</f>
        <v>451172</v>
      </c>
      <c r="T70" s="9" t="str">
        <f>N70</f>
        <v>SOV</v>
      </c>
      <c r="U70" s="19">
        <f>I70/I$82</f>
        <v>0</v>
      </c>
      <c r="V70" s="19">
        <f t="shared" ref="V70:X70" si="139">J70/J$82</f>
        <v>0.29193269331471727</v>
      </c>
      <c r="W70" s="19">
        <f t="shared" si="139"/>
        <v>0.38308178148094674</v>
      </c>
      <c r="X70" s="19">
        <f t="shared" si="139"/>
        <v>0.34818377788909788</v>
      </c>
      <c r="Y70" s="17"/>
      <c r="Z70" s="9" t="str">
        <f>T70</f>
        <v>SOV</v>
      </c>
      <c r="AA70" s="19">
        <f>O70/O$82</f>
        <v>0</v>
      </c>
      <c r="AB70" s="19">
        <f t="shared" ref="AB70:AD70" si="140">P70/P$82</f>
        <v>0.30041053495863068</v>
      </c>
      <c r="AC70" s="19">
        <f t="shared" si="140"/>
        <v>0.38535894194524117</v>
      </c>
      <c r="AD70" s="19">
        <f t="shared" si="140"/>
        <v>0.35108421096863857</v>
      </c>
      <c r="AF70" s="9" t="str">
        <f>Z70</f>
        <v>SOV</v>
      </c>
      <c r="AG70" s="15">
        <f>O70-I70</f>
        <v>0</v>
      </c>
      <c r="AH70" s="15">
        <f t="shared" ref="AH70:AH82" si="141">P70-J70</f>
        <v>1342.2966674807976</v>
      </c>
      <c r="AI70" s="15">
        <f t="shared" ref="AI70:AI82" si="142">Q70-K70</f>
        <v>2384.9976752415532</v>
      </c>
      <c r="AJ70" s="16">
        <f t="shared" ref="AJ70:AJ82" si="143">R70-L70</f>
        <v>3727.2943427223363</v>
      </c>
      <c r="AK70" s="17"/>
      <c r="AL70" s="9" t="str">
        <f>AF70</f>
        <v>SOV</v>
      </c>
      <c r="AM70" s="19">
        <f>IF(I70=0, 0,AG70/I70)</f>
        <v>0</v>
      </c>
      <c r="AN70" s="19">
        <f t="shared" ref="AN70:AN82" si="144">IF(J70=0, 0,AH70/J70)</f>
        <v>2.9040398139902106E-2</v>
      </c>
      <c r="AO70" s="19">
        <f t="shared" ref="AO70:AO82" si="145">IF(K70=0, 0,AI70/K70)</f>
        <v>5.9443193969997898E-3</v>
      </c>
      <c r="AP70" s="20">
        <f t="shared" ref="AP70:AP82" si="146">IF(L70=0, 0,AJ70/L70)</f>
        <v>8.3301786692214757E-3</v>
      </c>
      <c r="AR70" s="9" t="str">
        <f>AL70</f>
        <v>SOV</v>
      </c>
      <c r="AS70" s="55">
        <f>IF((AA70&gt;0)*AND(U70&gt;0),LN(U70/AA70)*$BE$1,IF((AA70=0)*AND(U70&gt;0),$BG$1,IF((AA70&gt;0)*AND(U70=0),-1*$BG$1,0)))</f>
        <v>0</v>
      </c>
      <c r="AT70" s="55">
        <f t="shared" ref="AT70:AT81" si="147">IF((AB70&gt;0)*AND(V70&gt;0),LN(V70/AB70)*$BE$1,IF((AB70=0)*AND(V70&gt;0),$BG$1,IF((AB70&gt;0)*AND(V70=0),-1*$BG$1,0)))</f>
        <v>-2.8626715692452457E-2</v>
      </c>
      <c r="AU70" s="56">
        <f t="shared" ref="AU70:AU81" si="148">IF((AC70&gt;0)*AND(W70&gt;0),LN(W70/AC70)*$BE$1,IF((AC70=0)*AND(W70&gt;0),$BG$1,IF((AC70&gt;0)*AND(W70=0),-1*$BG$1,0)))</f>
        <v>-5.9267216338334764E-3</v>
      </c>
      <c r="AV70" s="61">
        <f t="shared" ref="AV70:AV81" si="149">IF((AD70&gt;0)*AND(X70&gt;0),LN(X70/AD70)*$BE$1,IF((AD70=0)*AND(X70&gt;0),$BG$1,IF((AD70&gt;0)*AND(X70=0),-1*$BG$1,0)))</f>
        <v>-8.2956742172933026E-3</v>
      </c>
      <c r="AX70" s="64" t="str">
        <v>0 Auto</v>
      </c>
      <c r="AY70" s="64">
        <v>0</v>
      </c>
      <c r="AZ70" s="64">
        <v>-1.0538566895062317E-2</v>
      </c>
      <c r="BA70" s="64">
        <v>-0.26828586338901778</v>
      </c>
      <c r="BB70" s="64">
        <v>3.4347355181781405E-2</v>
      </c>
      <c r="BC70" s="64">
        <v>-2.7941119682221436E-2</v>
      </c>
      <c r="BD70" s="64">
        <v>1.8548285457690637E-2</v>
      </c>
      <c r="BE70" s="64">
        <v>0</v>
      </c>
      <c r="BF70" s="64">
        <v>-3.1209837473179989E-2</v>
      </c>
      <c r="BG70" s="64">
        <v>-1.165779005950341E-2</v>
      </c>
      <c r="BH70" s="64">
        <v>0</v>
      </c>
      <c r="BI70" s="64">
        <v>-0.2890831666968991</v>
      </c>
      <c r="BJ70" s="64">
        <v>-0.2381577357044683</v>
      </c>
      <c r="BL70"/>
      <c r="BM70" s="109" t="s">
        <v>156</v>
      </c>
      <c r="BN70" s="113">
        <v>0</v>
      </c>
      <c r="BO70" s="113">
        <v>0</v>
      </c>
      <c r="BP70" s="113">
        <v>0</v>
      </c>
      <c r="BQ70" s="113">
        <v>0</v>
      </c>
      <c r="BR70" s="113">
        <v>0</v>
      </c>
      <c r="BS70" s="114">
        <v>0.16095413602472419</v>
      </c>
      <c r="BT70" s="114">
        <v>0.16095413602472419</v>
      </c>
      <c r="BU70" s="114">
        <v>0.16095413602472419</v>
      </c>
      <c r="BV70" s="114">
        <v>-2.7475171069628033</v>
      </c>
      <c r="BW70" s="114">
        <v>-2.1838699852983008</v>
      </c>
      <c r="BX70" s="114">
        <v>3.4929746924387306</v>
      </c>
      <c r="BY70" s="114">
        <v>0</v>
      </c>
      <c r="BZ70" s="114">
        <v>5.3328718402721504</v>
      </c>
      <c r="CA70" s="114">
        <v>4.1820252484810156</v>
      </c>
      <c r="CB70" s="115">
        <v>0.7822943356699168</v>
      </c>
      <c r="CC70" s="115">
        <v>1.3168176677998245</v>
      </c>
      <c r="CF70" s="109" t="s">
        <v>156</v>
      </c>
      <c r="CG70" s="112">
        <v>0</v>
      </c>
      <c r="CH70" s="112">
        <v>0</v>
      </c>
      <c r="CI70" s="112">
        <v>0</v>
      </c>
      <c r="CJ70" s="112">
        <v>0</v>
      </c>
      <c r="CK70" s="112">
        <v>0</v>
      </c>
      <c r="CL70" s="110">
        <f>BA70+BS70</f>
        <v>-0.10733172736429358</v>
      </c>
      <c r="CM70" s="110">
        <f>BA70+BT70</f>
        <v>-0.10733172736429358</v>
      </c>
      <c r="CN70" s="110">
        <f>BA70+BU70</f>
        <v>-0.10733172736429358</v>
      </c>
      <c r="CO70" s="110">
        <f t="shared" ref="CO70:CT72" si="150">BV70+BB70</f>
        <v>-2.713169751781022</v>
      </c>
      <c r="CP70" s="110">
        <f t="shared" si="150"/>
        <v>-2.211811104980522</v>
      </c>
      <c r="CQ70" s="110">
        <f t="shared" si="150"/>
        <v>3.5115229778964214</v>
      </c>
      <c r="CR70" s="110">
        <f t="shared" si="150"/>
        <v>0</v>
      </c>
      <c r="CS70" s="110">
        <f t="shared" si="150"/>
        <v>5.3016620027989703</v>
      </c>
      <c r="CT70" s="110">
        <f t="shared" si="150"/>
        <v>4.170367458421512</v>
      </c>
      <c r="CU70" s="111">
        <f t="shared" ref="CU70:CV72" si="151">CB70+BI70</f>
        <v>0.4932111689730177</v>
      </c>
      <c r="CV70" s="111">
        <f t="shared" si="151"/>
        <v>1.078659932095356</v>
      </c>
    </row>
    <row r="71" spans="1:100" s="64" customFormat="1" x14ac:dyDescent="0.25">
      <c r="A71" s="64">
        <v>2</v>
      </c>
      <c r="B71" s="9" t="s">
        <v>61</v>
      </c>
      <c r="C71" s="15">
        <f>SUMIFS(TourMode_Input!C:C,TourMode_Input!$A:$A,$A71,TourMode_Input!$B:$B,TourMode!$A$68)</f>
        <v>12022.325269999999</v>
      </c>
      <c r="D71" s="15">
        <f>SUMIFS(TourMode_Input!D:D,TourMode_Input!$A:$A,$A71,TourMode_Input!$B:$B,TourMode!$A$68)</f>
        <v>14013.15785</v>
      </c>
      <c r="E71" s="15">
        <f>SUMIFS(TourMode_Input!E:E,TourMode_Input!$A:$A,$A71,TourMode_Input!$B:$B,TourMode!$A$68)</f>
        <v>221546.10569999999</v>
      </c>
      <c r="F71" s="15">
        <f>SUMIFS(TourMode_Input!F:F,TourMode_Input!$A:$A,$A71,TourMode_Input!$B:$B,TourMode!$A$68)</f>
        <v>247581.58881999998</v>
      </c>
      <c r="G71" s="34"/>
      <c r="H71" s="9" t="str">
        <f t="shared" ref="H71:H81" si="152">B71</f>
        <v>HOV2</v>
      </c>
      <c r="I71" s="15">
        <f t="shared" si="138"/>
        <v>6279.4734176134234</v>
      </c>
      <c r="J71" s="15">
        <f t="shared" si="138"/>
        <v>17215.457813879962</v>
      </c>
      <c r="K71" s="15">
        <f t="shared" si="138"/>
        <v>188193.51418348606</v>
      </c>
      <c r="L71" s="18">
        <f t="shared" ref="L71:L81" si="153">SUM(I71:K71)</f>
        <v>211688.44541497945</v>
      </c>
      <c r="M71" s="17"/>
      <c r="N71" s="9" t="str">
        <f t="shared" ref="N71:N81" si="154">H71</f>
        <v>HOV2</v>
      </c>
      <c r="O71" s="15">
        <f>SUMIFS(TourMode_Input!J:J,TourMode_Input!$H:$H,$A71,TourMode_Input!$I:$I,TourMode!$A$68)*Index!$D$3</f>
        <v>6346</v>
      </c>
      <c r="P71" s="15">
        <f>SUMIFS(TourMode_Input!K:K,TourMode_Input!$H:$H,$A71,TourMode_Input!$I:$I,TourMode!$A$68)*Index!$D$3</f>
        <v>17662</v>
      </c>
      <c r="Q71" s="15">
        <f>SUMIFS(TourMode_Input!L:L,TourMode_Input!$H:$H,$A71,TourMode_Input!$I:$I,TourMode!$A$68)*Index!$D$3</f>
        <v>189496</v>
      </c>
      <c r="R71" s="15">
        <f>SUMIFS(TourMode_Input!M:M,TourMode_Input!$H:$H,$A71,TourMode_Input!$I:$I,TourMode!$A$68)*Index!$D$3</f>
        <v>213504</v>
      </c>
      <c r="T71" s="9" t="str">
        <f t="shared" ref="T71:T81" si="155">N71</f>
        <v>HOV2</v>
      </c>
      <c r="U71" s="19">
        <f t="shared" ref="U71:U82" si="156">I71/I$82</f>
        <v>7.9090551383110275E-2</v>
      </c>
      <c r="V71" s="19">
        <f t="shared" ref="V71:V82" si="157">J71/J$82</f>
        <v>0.10873149632969087</v>
      </c>
      <c r="W71" s="19">
        <f t="shared" ref="W71:W82" si="158">K71/K$82</f>
        <v>0.1796843806532698</v>
      </c>
      <c r="X71" s="19">
        <f t="shared" ref="X71:X82" si="159">L71/L$82</f>
        <v>0.16472757801835169</v>
      </c>
      <c r="Y71" s="17"/>
      <c r="Z71" s="9" t="str">
        <f t="shared" ref="Z71:Z81" si="160">T71</f>
        <v>HOV2</v>
      </c>
      <c r="AA71" s="19">
        <f t="shared" ref="AA71:AA82" si="161">O71/O$82</f>
        <v>7.9928459872033855E-2</v>
      </c>
      <c r="AB71" s="19">
        <f t="shared" ref="AB71:AB82" si="162">P71/P$82</f>
        <v>0.11155182214362408</v>
      </c>
      <c r="AC71" s="19">
        <f t="shared" ref="AC71:AC82" si="163">Q71/Q$82</f>
        <v>0.18092797482422404</v>
      </c>
      <c r="AD71" s="19">
        <f t="shared" ref="AD71:AD82" si="164">R71/R$82</f>
        <v>0.1661403708090223</v>
      </c>
      <c r="AF71" s="9" t="str">
        <f t="shared" ref="AF71:AF81" si="165">Z71</f>
        <v>HOV2</v>
      </c>
      <c r="AG71" s="15">
        <f t="shared" ref="AG71:AG82" si="166">O71-I71</f>
        <v>66.526582386576592</v>
      </c>
      <c r="AH71" s="15">
        <f t="shared" si="141"/>
        <v>446.54218612003751</v>
      </c>
      <c r="AI71" s="15">
        <f t="shared" si="142"/>
        <v>1302.4858165139449</v>
      </c>
      <c r="AJ71" s="16">
        <f t="shared" si="143"/>
        <v>1815.5545850205526</v>
      </c>
      <c r="AK71" s="17"/>
      <c r="AL71" s="9" t="str">
        <f t="shared" ref="AL71:AL81" si="167">AF71</f>
        <v>HOV2</v>
      </c>
      <c r="AM71" s="19">
        <f t="shared" ref="AM71:AM82" si="168">IF(I71=0, 0,AG71/I71)</f>
        <v>1.0594293177509888E-2</v>
      </c>
      <c r="AN71" s="19">
        <f t="shared" si="144"/>
        <v>2.5938443865257704E-2</v>
      </c>
      <c r="AO71" s="19">
        <f t="shared" si="145"/>
        <v>6.9209920552524423E-3</v>
      </c>
      <c r="AP71" s="20">
        <f t="shared" si="146"/>
        <v>8.576540781247954E-3</v>
      </c>
      <c r="AR71" s="9" t="str">
        <f t="shared" ref="AR71:AR81" si="169">AL71</f>
        <v>HOV2</v>
      </c>
      <c r="AS71" s="55">
        <f>IF((AA71&gt;0)*AND(U71&gt;0),LN(U71/AA71)*$BE$1,IF((AA71=0)*AND(U71&gt;0),$BG$1,IF((AA71&gt;0)*AND(U71=0),-1*$BG$1,0)))</f>
        <v>-1.0538566895062317E-2</v>
      </c>
      <c r="AT71" s="55">
        <f t="shared" si="147"/>
        <v>-2.5607748716040029E-2</v>
      </c>
      <c r="AU71" s="56">
        <f t="shared" si="148"/>
        <v>-6.8971519247655287E-3</v>
      </c>
      <c r="AV71" s="61">
        <f t="shared" si="149"/>
        <v>-8.5399712002683665E-3</v>
      </c>
      <c r="AX71" s="64" t="str">
        <v>Autos &lt;  Workers</v>
      </c>
      <c r="AY71" s="64">
        <v>-2.8626715692452457E-2</v>
      </c>
      <c r="AZ71" s="64">
        <v>-2.5607748716040029E-2</v>
      </c>
      <c r="BA71" s="64">
        <v>-1.0021528990383572E-2</v>
      </c>
      <c r="BB71" s="64">
        <v>4.0753071538144447E-2</v>
      </c>
      <c r="BC71" s="64">
        <v>3.5502491750259164E-2</v>
      </c>
      <c r="BD71" s="64">
        <v>-1.5500917657624458E-2</v>
      </c>
      <c r="BE71" s="64">
        <v>-1.5013875764099422E-2</v>
      </c>
      <c r="BF71" s="64">
        <v>0.16058670383934251</v>
      </c>
      <c r="BG71" s="64">
        <v>-0.10931172059940136</v>
      </c>
      <c r="BH71" s="64">
        <v>0</v>
      </c>
      <c r="BI71" s="64">
        <v>-0.16008904402427962</v>
      </c>
      <c r="BJ71" s="64">
        <v>2.1050813344027326E-2</v>
      </c>
      <c r="BL71"/>
      <c r="BM71" s="109" t="s">
        <v>157</v>
      </c>
      <c r="BN71" s="113">
        <v>0</v>
      </c>
      <c r="BO71" s="113">
        <v>0</v>
      </c>
      <c r="BP71" s="114">
        <v>-0.12418996602287871</v>
      </c>
      <c r="BQ71" s="114">
        <v>-0.12418996602287871</v>
      </c>
      <c r="BR71" s="114">
        <v>-0.12418996602287871</v>
      </c>
      <c r="BS71" s="114">
        <v>-0.23186775956923733</v>
      </c>
      <c r="BT71" s="114">
        <v>-0.23186775956923733</v>
      </c>
      <c r="BU71" s="114">
        <v>-0.23186775956923733</v>
      </c>
      <c r="BV71" s="114">
        <v>-3.1769584862625906</v>
      </c>
      <c r="BW71" s="114">
        <v>-2.7710618205245705</v>
      </c>
      <c r="BX71" s="114">
        <v>2.9378122658539922</v>
      </c>
      <c r="BY71" s="114">
        <v>5.4086078874511792</v>
      </c>
      <c r="BZ71" s="114">
        <v>6.2475924348814242</v>
      </c>
      <c r="CA71" s="114">
        <v>5.1170886700252334</v>
      </c>
      <c r="CB71" s="115">
        <v>-3.8104029681467653</v>
      </c>
      <c r="CC71" s="115">
        <v>-3.1243629653727396</v>
      </c>
      <c r="CF71" s="109" t="s">
        <v>157</v>
      </c>
      <c r="CG71" s="112">
        <v>0</v>
      </c>
      <c r="CH71" s="112">
        <v>0</v>
      </c>
      <c r="CI71" s="110">
        <f>BP71+AZ71</f>
        <v>-0.14979771473891873</v>
      </c>
      <c r="CJ71" s="110">
        <f>BQ71+AZ71</f>
        <v>-0.14979771473891873</v>
      </c>
      <c r="CK71" s="110">
        <f>BR71+AZ71</f>
        <v>-0.14979771473891873</v>
      </c>
      <c r="CL71" s="110">
        <f>BA71+BS71</f>
        <v>-0.24188928855962091</v>
      </c>
      <c r="CM71" s="110">
        <f>BA71+BT71</f>
        <v>-0.24188928855962091</v>
      </c>
      <c r="CN71" s="110">
        <f>BA71+BU71</f>
        <v>-0.24188928855962091</v>
      </c>
      <c r="CO71" s="110">
        <f t="shared" si="150"/>
        <v>-3.1362054147244462</v>
      </c>
      <c r="CP71" s="110">
        <f t="shared" si="150"/>
        <v>-2.7355593287743112</v>
      </c>
      <c r="CQ71" s="110">
        <f t="shared" si="150"/>
        <v>2.9223113481963678</v>
      </c>
      <c r="CR71" s="110">
        <f t="shared" si="150"/>
        <v>5.39359401168708</v>
      </c>
      <c r="CS71" s="110">
        <f t="shared" si="150"/>
        <v>6.4081791387207669</v>
      </c>
      <c r="CT71" s="110">
        <f t="shared" si="150"/>
        <v>5.007776949425832</v>
      </c>
      <c r="CU71" s="111">
        <f t="shared" si="151"/>
        <v>-3.9704920121710447</v>
      </c>
      <c r="CV71" s="111">
        <f t="shared" si="151"/>
        <v>-3.1033121520287121</v>
      </c>
    </row>
    <row r="72" spans="1:100" s="64" customFormat="1" x14ac:dyDescent="0.25">
      <c r="A72" s="64">
        <v>3</v>
      </c>
      <c r="B72" s="9" t="s">
        <v>62</v>
      </c>
      <c r="C72" s="15">
        <f>SUMIFS(TourMode_Input!C:C,TourMode_Input!$A:$A,$A72,TourMode_Input!$B:$B,TourMode!$A$68)</f>
        <v>3601.5154699999998</v>
      </c>
      <c r="D72" s="15">
        <f>SUMIFS(TourMode_Input!D:D,TourMode_Input!$A:$A,$A72,TourMode_Input!$B:$B,TourMode!$A$68)</f>
        <v>16415.577730000001</v>
      </c>
      <c r="E72" s="15">
        <f>SUMIFS(TourMode_Input!E:E,TourMode_Input!$A:$A,$A72,TourMode_Input!$B:$B,TourMode!$A$68)</f>
        <v>167358.26634</v>
      </c>
      <c r="F72" s="15">
        <f>SUMIFS(TourMode_Input!F:F,TourMode_Input!$A:$A,$A72,TourMode_Input!$B:$B,TourMode!$A$68)</f>
        <v>187375.35954</v>
      </c>
      <c r="G72" s="34"/>
      <c r="H72" s="9" t="str">
        <f t="shared" si="152"/>
        <v>HOV3</v>
      </c>
      <c r="I72" s="15">
        <f t="shared" si="138"/>
        <v>1881.1353169276308</v>
      </c>
      <c r="J72" s="15">
        <f t="shared" si="138"/>
        <v>20166.880936211135</v>
      </c>
      <c r="K72" s="15">
        <f t="shared" si="138"/>
        <v>142163.36672073774</v>
      </c>
      <c r="L72" s="18">
        <f t="shared" si="153"/>
        <v>164211.38297387652</v>
      </c>
      <c r="M72" s="17"/>
      <c r="N72" s="9" t="str">
        <f t="shared" si="154"/>
        <v>HOV3</v>
      </c>
      <c r="O72" s="15">
        <f>SUMIFS(TourMode_Input!J:J,TourMode_Input!$H:$H,$A72,TourMode_Input!$I:$I,TourMode!$A$68)*Index!$D$3</f>
        <v>2460</v>
      </c>
      <c r="P72" s="15">
        <f>SUMIFS(TourMode_Input!K:K,TourMode_Input!$H:$H,$A72,TourMode_Input!$I:$I,TourMode!$A$68)*Index!$D$3</f>
        <v>20370</v>
      </c>
      <c r="Q72" s="15">
        <f>SUMIFS(TourMode_Input!L:L,TourMode_Input!$H:$H,$A72,TourMode_Input!$I:$I,TourMode!$A$68)*Index!$D$3</f>
        <v>146032</v>
      </c>
      <c r="R72" s="15">
        <f>SUMIFS(TourMode_Input!M:M,TourMode_Input!$H:$H,$A72,TourMode_Input!$I:$I,TourMode!$A$68)*Index!$D$3</f>
        <v>168862</v>
      </c>
      <c r="T72" s="9" t="str">
        <f t="shared" si="155"/>
        <v>HOV3</v>
      </c>
      <c r="U72" s="19">
        <f t="shared" si="156"/>
        <v>2.3693074171590896E-2</v>
      </c>
      <c r="V72" s="19">
        <f t="shared" si="157"/>
        <v>0.12737245585935153</v>
      </c>
      <c r="W72" s="19">
        <f t="shared" si="158"/>
        <v>0.1357354774505877</v>
      </c>
      <c r="X72" s="19">
        <f t="shared" si="159"/>
        <v>0.12778280527925573</v>
      </c>
      <c r="Y72" s="17"/>
      <c r="Z72" s="9" t="str">
        <f t="shared" si="160"/>
        <v>HOV3</v>
      </c>
      <c r="AA72" s="19">
        <f t="shared" si="161"/>
        <v>3.0983928661393521E-2</v>
      </c>
      <c r="AB72" s="19">
        <f t="shared" si="162"/>
        <v>0.12865534011242341</v>
      </c>
      <c r="AC72" s="19">
        <f t="shared" si="163"/>
        <v>0.13942919122055919</v>
      </c>
      <c r="AD72" s="19">
        <f t="shared" si="164"/>
        <v>0.13140173156265514</v>
      </c>
      <c r="AF72" s="9" t="str">
        <f t="shared" si="165"/>
        <v>HOV3</v>
      </c>
      <c r="AG72" s="15">
        <f t="shared" si="166"/>
        <v>578.86468307236919</v>
      </c>
      <c r="AH72" s="15">
        <f t="shared" si="141"/>
        <v>203.11906378886488</v>
      </c>
      <c r="AI72" s="15">
        <f t="shared" si="142"/>
        <v>3868.6332792622561</v>
      </c>
      <c r="AJ72" s="16">
        <f t="shared" si="143"/>
        <v>4650.6170261234802</v>
      </c>
      <c r="AK72" s="17"/>
      <c r="AL72" s="9" t="str">
        <f t="shared" si="167"/>
        <v>HOV3</v>
      </c>
      <c r="AM72" s="19">
        <f t="shared" si="168"/>
        <v>0.30772091612091013</v>
      </c>
      <c r="AN72" s="19">
        <f t="shared" si="144"/>
        <v>1.0071912678581322E-2</v>
      </c>
      <c r="AO72" s="19">
        <f t="shared" si="145"/>
        <v>2.7212589069177753E-2</v>
      </c>
      <c r="AP72" s="20">
        <f t="shared" si="146"/>
        <v>2.8320917477829909E-2</v>
      </c>
      <c r="AR72" s="9" t="str">
        <f t="shared" si="169"/>
        <v>HOV3</v>
      </c>
      <c r="AS72" s="55">
        <f t="shared" ref="AS72:AS81" si="170">IF((AA72&gt;0)*AND(U72&gt;0),LN(U72/AA72)*$BE$1,IF((AA72=0)*AND(U72&gt;0),$BG$1,IF((AA72&gt;0)*AND(U72=0),-1*$BG$1,0)))</f>
        <v>-0.26828586338901778</v>
      </c>
      <c r="AT72" s="55">
        <f t="shared" si="147"/>
        <v>-1.0021528990383572E-2</v>
      </c>
      <c r="AU72" s="56">
        <f t="shared" si="148"/>
        <v>-2.6848909592222428E-2</v>
      </c>
      <c r="AV72" s="61">
        <f t="shared" si="149"/>
        <v>-2.7927294850871486E-2</v>
      </c>
      <c r="AX72" s="64" t="str">
        <v>Autos &gt;= Workers</v>
      </c>
      <c r="AY72" s="64">
        <v>-5.9267216338334764E-3</v>
      </c>
      <c r="AZ72" s="64">
        <v>-6.8971519247655287E-3</v>
      </c>
      <c r="BA72" s="64">
        <v>-2.6848909592222428E-2</v>
      </c>
      <c r="BB72" s="64">
        <v>3.784301341862225E-2</v>
      </c>
      <c r="BC72" s="64">
        <v>-3.9971629627779545E-2</v>
      </c>
      <c r="BD72" s="64">
        <v>-5.6733534801541335E-2</v>
      </c>
      <c r="BE72" s="64">
        <v>0.18222491404834146</v>
      </c>
      <c r="BF72" s="64">
        <v>0.15428799035425411</v>
      </c>
      <c r="BG72" s="64">
        <v>6.3707265358279377E-2</v>
      </c>
      <c r="BH72" s="64">
        <v>0</v>
      </c>
      <c r="BI72" s="64">
        <v>0.20813751820759671</v>
      </c>
      <c r="BJ72" s="64">
        <v>1.5731657939429381E-2</v>
      </c>
      <c r="BL72"/>
      <c r="BM72" s="109" t="s">
        <v>158</v>
      </c>
      <c r="BN72" s="113">
        <v>0</v>
      </c>
      <c r="BO72" s="113">
        <v>0</v>
      </c>
      <c r="BP72" s="114">
        <v>1.6063810551582011E-2</v>
      </c>
      <c r="BQ72" s="114">
        <v>1.6063810551582011E-2</v>
      </c>
      <c r="BR72" s="114">
        <v>1.6063810551582011E-2</v>
      </c>
      <c r="BS72" s="114">
        <v>-6.4575937496079046E-3</v>
      </c>
      <c r="BT72" s="114">
        <v>-6.4575937496079046E-3</v>
      </c>
      <c r="BU72" s="114">
        <v>-6.4575937496079046E-3</v>
      </c>
      <c r="BV72" s="114">
        <v>-2.6021957477660433</v>
      </c>
      <c r="BW72" s="114">
        <v>-2.3425481931628034</v>
      </c>
      <c r="BX72" s="114">
        <v>2.40588644338805</v>
      </c>
      <c r="BY72" s="114">
        <v>4.8044790629053713</v>
      </c>
      <c r="BZ72" s="114">
        <v>4.8808227600803589</v>
      </c>
      <c r="CA72" s="114">
        <v>3.777162140796078</v>
      </c>
      <c r="CB72" s="115">
        <v>-3.525071640090879</v>
      </c>
      <c r="CC72" s="115">
        <v>-3.09008632295946</v>
      </c>
      <c r="CF72" s="109" t="s">
        <v>158</v>
      </c>
      <c r="CG72" s="112">
        <v>0</v>
      </c>
      <c r="CH72" s="112">
        <v>0</v>
      </c>
      <c r="CI72" s="110">
        <f>BP72+AZ72</f>
        <v>9.1666586268164818E-3</v>
      </c>
      <c r="CJ72" s="110">
        <f>BQ72+AZ72</f>
        <v>9.1666586268164818E-3</v>
      </c>
      <c r="CK72" s="110">
        <f>BR72+AZ72</f>
        <v>9.1666586268164818E-3</v>
      </c>
      <c r="CL72" s="110">
        <f>BA72+BS72</f>
        <v>-3.3306503341830329E-2</v>
      </c>
      <c r="CM72" s="110">
        <f>BA72+BT72</f>
        <v>-3.3306503341830329E-2</v>
      </c>
      <c r="CN72" s="110">
        <f>BA72+BU72</f>
        <v>-3.3306503341830329E-2</v>
      </c>
      <c r="CO72" s="110">
        <f t="shared" si="150"/>
        <v>-2.5643527343474211</v>
      </c>
      <c r="CP72" s="110">
        <f t="shared" si="150"/>
        <v>-2.3825198227905831</v>
      </c>
      <c r="CQ72" s="110">
        <f t="shared" si="150"/>
        <v>2.3491529085865088</v>
      </c>
      <c r="CR72" s="110">
        <f t="shared" si="150"/>
        <v>4.9867039769537129</v>
      </c>
      <c r="CS72" s="110">
        <f t="shared" si="150"/>
        <v>5.0351107504346126</v>
      </c>
      <c r="CT72" s="110">
        <f t="shared" si="150"/>
        <v>3.8408694061543573</v>
      </c>
      <c r="CU72" s="111">
        <f t="shared" si="151"/>
        <v>-3.3169341218832824</v>
      </c>
      <c r="CV72" s="111">
        <f t="shared" si="151"/>
        <v>-3.0743546650200306</v>
      </c>
    </row>
    <row r="73" spans="1:100" s="64" customFormat="1" x14ac:dyDescent="0.25">
      <c r="A73" s="64">
        <v>4</v>
      </c>
      <c r="B73" s="9" t="s">
        <v>45</v>
      </c>
      <c r="C73" s="15">
        <f>SUMIFS(TourMode_Input!C:C,TourMode_Input!$A:$A,$A73,TourMode_Input!$B:$B,TourMode!$A$68)</f>
        <v>29170.839499999998</v>
      </c>
      <c r="D73" s="15">
        <f>SUMIFS(TourMode_Input!D:D,TourMode_Input!$A:$A,$A73,TourMode_Input!$B:$B,TourMode!$A$68)</f>
        <v>23707.431430000001</v>
      </c>
      <c r="E73" s="15">
        <f>SUMIFS(TourMode_Input!E:E,TourMode_Input!$A:$A,$A73,TourMode_Input!$B:$B,TourMode!$A$68)</f>
        <v>268953.79587999999</v>
      </c>
      <c r="F73" s="15">
        <f>SUMIFS(TourMode_Input!F:F,TourMode_Input!$A:$A,$A73,TourMode_Input!$B:$B,TourMode!$A$68)</f>
        <v>321832.06680999999</v>
      </c>
      <c r="G73" s="34"/>
      <c r="H73" s="9" t="str">
        <f t="shared" si="152"/>
        <v>WALK</v>
      </c>
      <c r="I73" s="15">
        <f t="shared" si="138"/>
        <v>15236.446119687929</v>
      </c>
      <c r="J73" s="15">
        <f t="shared" si="138"/>
        <v>29125.075877070558</v>
      </c>
      <c r="K73" s="15">
        <f t="shared" si="138"/>
        <v>228464.22797512161</v>
      </c>
      <c r="L73" s="18">
        <f t="shared" si="153"/>
        <v>272825.74997188011</v>
      </c>
      <c r="M73" s="17"/>
      <c r="N73" s="9" t="str">
        <f t="shared" si="154"/>
        <v>WALK</v>
      </c>
      <c r="O73" s="15">
        <f>SUMIFS(TourMode_Input!J:J,TourMode_Input!$H:$H,$A73,TourMode_Input!$I:$I,TourMode!$A$68)*Index!$D$3</f>
        <v>14722</v>
      </c>
      <c r="P73" s="15">
        <f>SUMIFS(TourMode_Input!K:K,TourMode_Input!$H:$H,$A73,TourMode_Input!$I:$I,TourMode!$A$68)*Index!$D$3</f>
        <v>27962</v>
      </c>
      <c r="Q73" s="15">
        <f>SUMIFS(TourMode_Input!L:L,TourMode_Input!$H:$H,$A73,TourMode_Input!$I:$I,TourMode!$A$68)*Index!$D$3</f>
        <v>219980</v>
      </c>
      <c r="R73" s="15">
        <f>SUMIFS(TourMode_Input!M:M,TourMode_Input!$H:$H,$A73,TourMode_Input!$I:$I,TourMode!$A$68)*Index!$D$3</f>
        <v>262664</v>
      </c>
      <c r="T73" s="9" t="str">
        <f t="shared" si="155"/>
        <v>WALK</v>
      </c>
      <c r="U73" s="19">
        <f t="shared" si="156"/>
        <v>0.19190445513234836</v>
      </c>
      <c r="V73" s="19">
        <f t="shared" si="157"/>
        <v>0.18395172031245213</v>
      </c>
      <c r="W73" s="19">
        <f t="shared" si="158"/>
        <v>0.21813426187000562</v>
      </c>
      <c r="X73" s="19">
        <f t="shared" si="159"/>
        <v>0.2123022110432487</v>
      </c>
      <c r="Y73" s="17"/>
      <c r="Z73" s="9" t="str">
        <f t="shared" si="160"/>
        <v>WALK</v>
      </c>
      <c r="AA73" s="19">
        <f t="shared" si="161"/>
        <v>0.18542495843619325</v>
      </c>
      <c r="AB73" s="19">
        <f t="shared" si="162"/>
        <v>0.17660582328049013</v>
      </c>
      <c r="AC73" s="19">
        <f t="shared" si="163"/>
        <v>0.21003364663018115</v>
      </c>
      <c r="AD73" s="19">
        <f t="shared" si="164"/>
        <v>0.20439473901276339</v>
      </c>
      <c r="AF73" s="9" t="str">
        <f t="shared" si="165"/>
        <v>WALK</v>
      </c>
      <c r="AG73" s="15">
        <f t="shared" si="166"/>
        <v>-514.44611968792924</v>
      </c>
      <c r="AH73" s="15">
        <f t="shared" si="141"/>
        <v>-1163.0758770705579</v>
      </c>
      <c r="AI73" s="15">
        <f t="shared" si="142"/>
        <v>-8484.227975121612</v>
      </c>
      <c r="AJ73" s="16">
        <f t="shared" si="143"/>
        <v>-10161.749971880112</v>
      </c>
      <c r="AK73" s="17"/>
      <c r="AL73" s="9" t="str">
        <f t="shared" si="167"/>
        <v>WALK</v>
      </c>
      <c r="AM73" s="19">
        <f t="shared" si="168"/>
        <v>-3.3764180678799001E-2</v>
      </c>
      <c r="AN73" s="19">
        <f t="shared" si="144"/>
        <v>-3.9933831656940623E-2</v>
      </c>
      <c r="AO73" s="19">
        <f t="shared" si="145"/>
        <v>-3.713591423181354E-2</v>
      </c>
      <c r="AP73" s="20">
        <f t="shared" si="146"/>
        <v>-3.7246300882257166E-2</v>
      </c>
      <c r="AR73" s="9" t="str">
        <f t="shared" si="169"/>
        <v>WALK</v>
      </c>
      <c r="AS73" s="55">
        <f t="shared" si="170"/>
        <v>3.4347355181781405E-2</v>
      </c>
      <c r="AT73" s="55">
        <f t="shared" si="147"/>
        <v>4.0753071538144447E-2</v>
      </c>
      <c r="AU73" s="56">
        <f t="shared" si="148"/>
        <v>3.784301341862225E-2</v>
      </c>
      <c r="AV73" s="61">
        <f t="shared" si="149"/>
        <v>3.7957664053271598E-2</v>
      </c>
      <c r="AX73"/>
      <c r="AY73"/>
      <c r="AZ73"/>
      <c r="BA73"/>
      <c r="BB73"/>
      <c r="BC73"/>
      <c r="BD73"/>
      <c r="BE73"/>
      <c r="BF73"/>
      <c r="BG73"/>
      <c r="BH73"/>
      <c r="BI73"/>
      <c r="BJ73"/>
      <c r="BL73"/>
    </row>
    <row r="74" spans="1:100" s="64" customFormat="1" x14ac:dyDescent="0.25">
      <c r="A74" s="64">
        <v>5</v>
      </c>
      <c r="B74" s="9" t="s">
        <v>46</v>
      </c>
      <c r="C74" s="15">
        <f>SUMIFS(TourMode_Input!C:C,TourMode_Input!$A:$A,$A74,TourMode_Input!$B:$B,TourMode!$A$68)</f>
        <v>2282.5539100000001</v>
      </c>
      <c r="D74" s="15">
        <f>SUMIFS(TourMode_Input!D:D,TourMode_Input!$A:$A,$A74,TourMode_Input!$B:$B,TourMode!$A$68)</f>
        <v>12516.12451</v>
      </c>
      <c r="E74" s="15">
        <f>SUMIFS(TourMode_Input!E:E,TourMode_Input!$A:$A,$A74,TourMode_Input!$B:$B,TourMode!$A$68)</f>
        <v>39773.909540000001</v>
      </c>
      <c r="F74" s="15">
        <f>SUMIFS(TourMode_Input!F:F,TourMode_Input!$A:$A,$A74,TourMode_Input!$B:$B,TourMode!$A$68)</f>
        <v>54572.587960000004</v>
      </c>
      <c r="G74" s="34"/>
      <c r="H74" s="9" t="str">
        <f t="shared" si="152"/>
        <v>BIKE</v>
      </c>
      <c r="I74" s="15">
        <f t="shared" si="138"/>
        <v>1192.2183338260804</v>
      </c>
      <c r="J74" s="15">
        <f t="shared" si="138"/>
        <v>15376.321012124617</v>
      </c>
      <c r="K74" s="15">
        <f t="shared" si="138"/>
        <v>33786.158350643855</v>
      </c>
      <c r="L74" s="18">
        <f t="shared" si="153"/>
        <v>50354.697696594551</v>
      </c>
      <c r="M74" s="17"/>
      <c r="N74" s="9" t="str">
        <f t="shared" si="154"/>
        <v>BIKE</v>
      </c>
      <c r="O74" s="15">
        <f>SUMIFS(TourMode_Input!J:J,TourMode_Input!$H:$H,$A74,TourMode_Input!$I:$I,TourMode!$A$68)*Index!$D$3</f>
        <v>1226</v>
      </c>
      <c r="P74" s="15">
        <f>SUMIFS(TourMode_Input!K:K,TourMode_Input!$H:$H,$A74,TourMode_Input!$I:$I,TourMode!$A$68)*Index!$D$3</f>
        <v>14840</v>
      </c>
      <c r="Q74" s="15">
        <f>SUMIFS(TourMode_Input!L:L,TourMode_Input!$H:$H,$A74,TourMode_Input!$I:$I,TourMode!$A$68)*Index!$D$3</f>
        <v>35164</v>
      </c>
      <c r="R74" s="15">
        <f>SUMIFS(TourMode_Input!M:M,TourMode_Input!$H:$H,$A74,TourMode_Input!$I:$I,TourMode!$A$68)*Index!$D$3</f>
        <v>51230</v>
      </c>
      <c r="T74" s="9" t="str">
        <f t="shared" si="155"/>
        <v>BIKE</v>
      </c>
      <c r="U74" s="19">
        <f t="shared" si="156"/>
        <v>1.5016100733362896E-2</v>
      </c>
      <c r="V74" s="19">
        <f t="shared" si="157"/>
        <v>9.7115650932385597E-2</v>
      </c>
      <c r="W74" s="19">
        <f t="shared" si="158"/>
        <v>3.2258523702202363E-2</v>
      </c>
      <c r="X74" s="19">
        <f t="shared" si="159"/>
        <v>3.9184034712644443E-2</v>
      </c>
      <c r="Y74" s="17"/>
      <c r="Z74" s="9" t="str">
        <f t="shared" si="160"/>
        <v>BIKE</v>
      </c>
      <c r="AA74" s="19">
        <f t="shared" si="161"/>
        <v>1.5441583958889617E-2</v>
      </c>
      <c r="AB74" s="19">
        <f t="shared" si="162"/>
        <v>9.3728289016610872E-2</v>
      </c>
      <c r="AC74" s="19">
        <f t="shared" si="163"/>
        <v>3.3574066506517362E-2</v>
      </c>
      <c r="AD74" s="19">
        <f t="shared" si="164"/>
        <v>3.9865160355525953E-2</v>
      </c>
      <c r="AF74" s="9" t="str">
        <f t="shared" si="165"/>
        <v>BIKE</v>
      </c>
      <c r="AG74" s="15">
        <f t="shared" si="166"/>
        <v>33.781666173919575</v>
      </c>
      <c r="AH74" s="15">
        <f t="shared" si="141"/>
        <v>-536.32101212461748</v>
      </c>
      <c r="AI74" s="15">
        <f t="shared" si="142"/>
        <v>1377.8416493561454</v>
      </c>
      <c r="AJ74" s="16">
        <f t="shared" si="143"/>
        <v>875.30230340544949</v>
      </c>
      <c r="AK74" s="17"/>
      <c r="AL74" s="9" t="str">
        <f t="shared" si="167"/>
        <v>BIKE</v>
      </c>
      <c r="AM74" s="19">
        <f t="shared" si="168"/>
        <v>2.8335133939357462E-2</v>
      </c>
      <c r="AN74" s="19">
        <f t="shared" si="144"/>
        <v>-3.4879670611826771E-2</v>
      </c>
      <c r="AO74" s="19">
        <f t="shared" si="145"/>
        <v>4.0781246422172415E-2</v>
      </c>
      <c r="AP74" s="20">
        <f t="shared" si="146"/>
        <v>1.738273375563618E-2</v>
      </c>
      <c r="AR74" s="9" t="str">
        <f t="shared" si="169"/>
        <v>BIKE</v>
      </c>
      <c r="AS74" s="55">
        <f t="shared" si="170"/>
        <v>-2.7941119682221436E-2</v>
      </c>
      <c r="AT74" s="55">
        <f t="shared" si="147"/>
        <v>3.5502491750259164E-2</v>
      </c>
      <c r="AU74" s="56">
        <f t="shared" si="148"/>
        <v>-3.9971629627779545E-2</v>
      </c>
      <c r="AV74" s="61">
        <f t="shared" si="149"/>
        <v>-1.7233382312682833E-2</v>
      </c>
      <c r="AX74"/>
      <c r="AY74"/>
      <c r="AZ74"/>
      <c r="BA74"/>
      <c r="BB74"/>
      <c r="BC74"/>
      <c r="BD74"/>
      <c r="BE74"/>
      <c r="BF74"/>
      <c r="BG74"/>
      <c r="BH74"/>
      <c r="BI74"/>
      <c r="BJ74"/>
      <c r="BL74"/>
    </row>
    <row r="75" spans="1:100" s="64" customFormat="1" x14ac:dyDescent="0.25">
      <c r="A75" s="64">
        <v>6</v>
      </c>
      <c r="B75" s="9" t="s">
        <v>56</v>
      </c>
      <c r="C75" s="15">
        <f>SUMIFS(TourMode_Input!C:C,TourMode_Input!$A:$A,$A75,TourMode_Input!$B:$B,TourMode!$A$68)</f>
        <v>48360.741038510103</v>
      </c>
      <c r="D75" s="15">
        <f>SUMIFS(TourMode_Input!D:D,TourMode_Input!$A:$A,$A75,TourMode_Input!$B:$B,TourMode!$A$68)</f>
        <v>22646.227873796655</v>
      </c>
      <c r="E75" s="15">
        <f>SUMIFS(TourMode_Input!E:E,TourMode_Input!$A:$A,$A75,TourMode_Input!$B:$B,TourMode!$A$68)</f>
        <v>33498.563147442503</v>
      </c>
      <c r="F75" s="15">
        <f>SUMIFS(TourMode_Input!F:F,TourMode_Input!$A:$A,$A75,TourMode_Input!$B:$B,TourMode!$A$68)</f>
        <v>104505.53205974927</v>
      </c>
      <c r="G75" s="34"/>
      <c r="H75" s="9" t="str">
        <f t="shared" si="152"/>
        <v>WLK TRN</v>
      </c>
      <c r="I75" s="67">
        <f t="shared" ref="I75:K78" si="171">C75</f>
        <v>48360.741038510103</v>
      </c>
      <c r="J75" s="67">
        <f t="shared" si="171"/>
        <v>22646.227873796655</v>
      </c>
      <c r="K75" s="67">
        <f t="shared" si="171"/>
        <v>33498.563147442503</v>
      </c>
      <c r="L75" s="69">
        <f t="shared" si="153"/>
        <v>104505.53205974927</v>
      </c>
      <c r="M75" s="17">
        <f>I75/I82</f>
        <v>0.60910802859728574</v>
      </c>
      <c r="N75" s="9" t="str">
        <f t="shared" si="154"/>
        <v>WLK TRN</v>
      </c>
      <c r="O75" s="15">
        <f>SUMIFS(TourMode_Input!J:J,TourMode_Input!$H:$H,$A75,TourMode_Input!$I:$I,TourMode!$A$68)*Index!$D$3</f>
        <v>47472</v>
      </c>
      <c r="P75" s="15">
        <f>SUMIFS(TourMode_Input!K:K,TourMode_Input!$H:$H,$A75,TourMode_Input!$I:$I,TourMode!$A$68)*Index!$D$3</f>
        <v>23000</v>
      </c>
      <c r="Q75" s="15">
        <f>SUMIFS(TourMode_Input!L:L,TourMode_Input!$H:$H,$A75,TourMode_Input!$I:$I,TourMode!$A$68)*Index!$D$3</f>
        <v>35454</v>
      </c>
      <c r="R75" s="15">
        <f>SUMIFS(TourMode_Input!M:M,TourMode_Input!$H:$H,$A75,TourMode_Input!$I:$I,TourMode!$A$68)*Index!$D$3</f>
        <v>105926</v>
      </c>
      <c r="T75" s="9" t="str">
        <f t="shared" si="155"/>
        <v>WLK TRN</v>
      </c>
      <c r="U75" s="19">
        <f t="shared" si="156"/>
        <v>0.60910802859728574</v>
      </c>
      <c r="V75" s="19">
        <f t="shared" si="157"/>
        <v>0.14303181882016452</v>
      </c>
      <c r="W75" s="19">
        <f t="shared" si="158"/>
        <v>3.198393206077256E-2</v>
      </c>
      <c r="X75" s="19">
        <f t="shared" si="159"/>
        <v>8.1322072879200916E-2</v>
      </c>
      <c r="Y75" s="17"/>
      <c r="Z75" s="9" t="str">
        <f t="shared" si="160"/>
        <v>WLK TRN</v>
      </c>
      <c r="AA75" s="19">
        <f t="shared" si="161"/>
        <v>0.59791425260718423</v>
      </c>
      <c r="AB75" s="19">
        <f t="shared" si="162"/>
        <v>0.14526621613086591</v>
      </c>
      <c r="AC75" s="19">
        <f t="shared" si="163"/>
        <v>3.3850954212321309E-2</v>
      </c>
      <c r="AD75" s="19">
        <f t="shared" si="164"/>
        <v>8.2427424864716797E-2</v>
      </c>
      <c r="AF75" s="9" t="str">
        <f t="shared" si="165"/>
        <v>WLK TRN</v>
      </c>
      <c r="AG75" s="15">
        <f t="shared" si="166"/>
        <v>-888.74103851010295</v>
      </c>
      <c r="AH75" s="15">
        <f t="shared" si="141"/>
        <v>353.77212620334467</v>
      </c>
      <c r="AI75" s="15">
        <f t="shared" si="142"/>
        <v>1955.4368525574973</v>
      </c>
      <c r="AJ75" s="16">
        <f t="shared" si="143"/>
        <v>1420.4679402507318</v>
      </c>
      <c r="AK75" s="17"/>
      <c r="AL75" s="9" t="str">
        <f t="shared" si="167"/>
        <v>WLK TRN</v>
      </c>
      <c r="AM75" s="19">
        <f t="shared" si="168"/>
        <v>-1.8377324652705182E-2</v>
      </c>
      <c r="AN75" s="19">
        <f t="shared" si="144"/>
        <v>1.5621680050861139E-2</v>
      </c>
      <c r="AO75" s="19">
        <f t="shared" si="145"/>
        <v>5.8373753045786625E-2</v>
      </c>
      <c r="AP75" s="20">
        <f t="shared" si="146"/>
        <v>1.3592275090648821E-2</v>
      </c>
      <c r="AR75" s="9" t="str">
        <f t="shared" si="169"/>
        <v>WLK TRN</v>
      </c>
      <c r="AS75" s="55">
        <f t="shared" si="170"/>
        <v>1.8548285457690637E-2</v>
      </c>
      <c r="AT75" s="55">
        <f t="shared" si="147"/>
        <v>-1.5500917657624458E-2</v>
      </c>
      <c r="AU75" s="56">
        <f t="shared" si="148"/>
        <v>-5.6733534801541335E-2</v>
      </c>
      <c r="AV75" s="61">
        <f t="shared" si="149"/>
        <v>-1.3500728735537945E-2</v>
      </c>
      <c r="AX75"/>
      <c r="AY75"/>
      <c r="AZ75"/>
      <c r="BA75"/>
      <c r="BB75"/>
      <c r="BC75"/>
      <c r="BD75"/>
      <c r="BE75"/>
      <c r="BF75"/>
      <c r="BG75"/>
      <c r="BH75"/>
      <c r="BI75"/>
      <c r="BJ75"/>
      <c r="BL75"/>
    </row>
    <row r="76" spans="1:100" s="64" customFormat="1" x14ac:dyDescent="0.25">
      <c r="A76" s="64">
        <v>7</v>
      </c>
      <c r="B76" s="9" t="s">
        <v>58</v>
      </c>
      <c r="C76" s="15">
        <f>SUMIFS(TourMode_Input!C:C,TourMode_Input!$A:$A,$A76,TourMode_Input!$B:$B,TourMode!$A$68)</f>
        <v>0</v>
      </c>
      <c r="D76" s="15">
        <f>SUMIFS(TourMode_Input!D:D,TourMode_Input!$A:$A,$A76,TourMode_Input!$B:$B,TourMode!$A$68)</f>
        <v>1247.1344104745376</v>
      </c>
      <c r="E76" s="15">
        <f>SUMIFS(TourMode_Input!E:E,TourMode_Input!$A:$A,$A76,TourMode_Input!$B:$B,TourMode!$A$68)</f>
        <v>4278.7864663458076</v>
      </c>
      <c r="F76" s="15">
        <f>SUMIFS(TourMode_Input!F:F,TourMode_Input!$A:$A,$A76,TourMode_Input!$B:$B,TourMode!$A$68)</f>
        <v>5525.9208768203453</v>
      </c>
      <c r="G76" s="34"/>
      <c r="H76" s="9" t="str">
        <f t="shared" si="152"/>
        <v>PNR TRN</v>
      </c>
      <c r="I76" s="67">
        <f t="shared" si="171"/>
        <v>0</v>
      </c>
      <c r="J76" s="67">
        <f t="shared" si="171"/>
        <v>1247.1344104745376</v>
      </c>
      <c r="K76" s="67">
        <f t="shared" si="171"/>
        <v>4278.7864663458076</v>
      </c>
      <c r="L76" s="69">
        <f t="shared" si="153"/>
        <v>5525.9208768203453</v>
      </c>
      <c r="M76" s="17"/>
      <c r="N76" s="9" t="str">
        <f t="shared" si="154"/>
        <v>PNR TRN</v>
      </c>
      <c r="O76" s="15">
        <f>SUMIFS(TourMode_Input!J:J,TourMode_Input!$H:$H,$A76,TourMode_Input!$I:$I,TourMode!$A$68)*Index!$D$3</f>
        <v>0</v>
      </c>
      <c r="P76" s="15">
        <f>SUMIFS(TourMode_Input!K:K,TourMode_Input!$H:$H,$A76,TourMode_Input!$I:$I,TourMode!$A$68)*Index!$D$3</f>
        <v>1266</v>
      </c>
      <c r="Q76" s="15">
        <f>SUMIFS(TourMode_Input!L:L,TourMode_Input!$H:$H,$A76,TourMode_Input!$I:$I,TourMode!$A$68)*Index!$D$3</f>
        <v>3566</v>
      </c>
      <c r="R76" s="15">
        <f>SUMIFS(TourMode_Input!M:M,TourMode_Input!$H:$H,$A76,TourMode_Input!$I:$I,TourMode!$A$68)*Index!$D$3</f>
        <v>4832</v>
      </c>
      <c r="T76" s="9" t="str">
        <f t="shared" si="155"/>
        <v>PNR TRN</v>
      </c>
      <c r="U76" s="19">
        <f t="shared" si="156"/>
        <v>0</v>
      </c>
      <c r="V76" s="19">
        <f t="shared" si="157"/>
        <v>7.8768042094014851E-3</v>
      </c>
      <c r="W76" s="19">
        <f t="shared" si="158"/>
        <v>4.0853219596257697E-3</v>
      </c>
      <c r="X76" s="19">
        <f t="shared" si="159"/>
        <v>4.3000531303219137E-3</v>
      </c>
      <c r="Y76" s="17"/>
      <c r="Z76" s="9" t="str">
        <f t="shared" si="160"/>
        <v>PNR TRN</v>
      </c>
      <c r="AA76" s="19">
        <f t="shared" si="161"/>
        <v>0</v>
      </c>
      <c r="AB76" s="19">
        <f t="shared" si="162"/>
        <v>7.9959578096380976E-3</v>
      </c>
      <c r="AC76" s="19">
        <f t="shared" si="163"/>
        <v>3.4047639961961359E-3</v>
      </c>
      <c r="AD76" s="19">
        <f t="shared" si="164"/>
        <v>3.7600713417509546E-3</v>
      </c>
      <c r="AF76" s="9" t="str">
        <f t="shared" si="165"/>
        <v>PNR TRN</v>
      </c>
      <c r="AG76" s="15">
        <f t="shared" si="166"/>
        <v>0</v>
      </c>
      <c r="AH76" s="15">
        <f t="shared" si="141"/>
        <v>18.865589525462383</v>
      </c>
      <c r="AI76" s="15">
        <f t="shared" si="142"/>
        <v>-712.78646634580764</v>
      </c>
      <c r="AJ76" s="16">
        <f t="shared" si="143"/>
        <v>-693.92087682034526</v>
      </c>
      <c r="AK76" s="17"/>
      <c r="AL76" s="9" t="str">
        <f t="shared" si="167"/>
        <v>PNR TRN</v>
      </c>
      <c r="AM76" s="19">
        <f t="shared" si="168"/>
        <v>0</v>
      </c>
      <c r="AN76" s="19">
        <f t="shared" si="144"/>
        <v>1.5127150182861189E-2</v>
      </c>
      <c r="AO76" s="19">
        <f t="shared" si="145"/>
        <v>-0.16658612715360516</v>
      </c>
      <c r="AP76" s="20">
        <f t="shared" si="146"/>
        <v>-0.12557560853452399</v>
      </c>
      <c r="AR76" s="9" t="str">
        <f t="shared" si="169"/>
        <v>PNR TRN</v>
      </c>
      <c r="AS76" s="55">
        <f t="shared" si="170"/>
        <v>0</v>
      </c>
      <c r="AT76" s="55">
        <f t="shared" si="147"/>
        <v>-1.5013875764099422E-2</v>
      </c>
      <c r="AU76" s="56">
        <f t="shared" si="148"/>
        <v>0.18222491404834146</v>
      </c>
      <c r="AV76" s="61">
        <f t="shared" si="149"/>
        <v>0.13418944742026429</v>
      </c>
      <c r="AX76"/>
      <c r="AY76"/>
      <c r="AZ76"/>
      <c r="BA76"/>
      <c r="BB76"/>
      <c r="BC76"/>
      <c r="BD76"/>
      <c r="BE76"/>
      <c r="BF76"/>
      <c r="BG76"/>
      <c r="BH76"/>
      <c r="BI76"/>
      <c r="BJ76"/>
      <c r="BL76"/>
    </row>
    <row r="77" spans="1:100" s="64" customFormat="1" x14ac:dyDescent="0.25">
      <c r="A77" s="64">
        <v>8</v>
      </c>
      <c r="B77" s="9" t="s">
        <v>57</v>
      </c>
      <c r="C77" s="15">
        <f>SUMIFS(TourMode_Input!C:C,TourMode_Input!$A:$A,$A77,TourMode_Input!$B:$B,TourMode!$A$68)</f>
        <v>3782.0999765681631</v>
      </c>
      <c r="D77" s="15">
        <f>SUMIFS(TourMode_Input!D:D,TourMode_Input!$A:$A,$A77,TourMode_Input!$B:$B,TourMode!$A$68)</f>
        <v>5114.8133545309929</v>
      </c>
      <c r="E77" s="15">
        <f>SUMIFS(TourMode_Input!E:E,TourMode_Input!$A:$A,$A77,TourMode_Input!$B:$B,TourMode!$A$68)</f>
        <v>9493.3034410082837</v>
      </c>
      <c r="F77" s="15">
        <f>SUMIFS(TourMode_Input!F:F,TourMode_Input!$A:$A,$A77,TourMode_Input!$B:$B,TourMode!$A$68)</f>
        <v>18390.21677210744</v>
      </c>
      <c r="G77" s="34"/>
      <c r="H77" s="9" t="str">
        <f t="shared" si="152"/>
        <v>KNR TRN</v>
      </c>
      <c r="I77" s="67">
        <f t="shared" si="171"/>
        <v>3782.0999765681631</v>
      </c>
      <c r="J77" s="67">
        <f t="shared" si="171"/>
        <v>5114.8133545309929</v>
      </c>
      <c r="K77" s="67">
        <f t="shared" si="171"/>
        <v>9493.3034410082837</v>
      </c>
      <c r="L77" s="69">
        <f t="shared" si="153"/>
        <v>18390.21677210744</v>
      </c>
      <c r="M77" s="17"/>
      <c r="N77" s="9" t="str">
        <f t="shared" si="154"/>
        <v>KNR TRN</v>
      </c>
      <c r="O77" s="15">
        <f>SUMIFS(TourMode_Input!J:J,TourMode_Input!$H:$H,$A77,TourMode_Input!$I:$I,TourMode!$A$68)*Index!$D$3</f>
        <v>3902</v>
      </c>
      <c r="P77" s="15">
        <f>SUMIFS(TourMode_Input!K:K,TourMode_Input!$H:$H,$A77,TourMode_Input!$I:$I,TourMode!$A$68)*Index!$D$3</f>
        <v>4356</v>
      </c>
      <c r="Q77" s="15">
        <f>SUMIFS(TourMode_Input!L:L,TourMode_Input!$H:$H,$A77,TourMode_Input!$I:$I,TourMode!$A$68)*Index!$D$3</f>
        <v>8136</v>
      </c>
      <c r="R77" s="15">
        <f>SUMIFS(TourMode_Input!M:M,TourMode_Input!$H:$H,$A77,TourMode_Input!$I:$I,TourMode!$A$68)*Index!$D$3</f>
        <v>16394</v>
      </c>
      <c r="T77" s="9" t="str">
        <f t="shared" si="155"/>
        <v>KNR TRN</v>
      </c>
      <c r="U77" s="19">
        <f t="shared" si="156"/>
        <v>4.7635900757823604E-2</v>
      </c>
      <c r="V77" s="19">
        <f t="shared" si="157"/>
        <v>3.2304764444710359E-2</v>
      </c>
      <c r="W77" s="19">
        <f t="shared" si="158"/>
        <v>9.0640655526948652E-3</v>
      </c>
      <c r="X77" s="19">
        <f t="shared" si="159"/>
        <v>1.4310539539194729E-2</v>
      </c>
      <c r="Y77" s="17"/>
      <c r="Z77" s="9" t="str">
        <f t="shared" si="160"/>
        <v>KNR TRN</v>
      </c>
      <c r="AA77" s="19">
        <f t="shared" si="161"/>
        <v>4.9146052697868911E-2</v>
      </c>
      <c r="AB77" s="19">
        <f t="shared" si="162"/>
        <v>2.7512158150697911E-2</v>
      </c>
      <c r="AC77" s="19">
        <f t="shared" si="163"/>
        <v>7.7681323255893893E-3</v>
      </c>
      <c r="AD77" s="19">
        <f t="shared" si="164"/>
        <v>1.2757162577952223E-2</v>
      </c>
      <c r="AF77" s="9" t="str">
        <f t="shared" si="165"/>
        <v>KNR TRN</v>
      </c>
      <c r="AG77" s="15">
        <f t="shared" si="166"/>
        <v>119.90002343183687</v>
      </c>
      <c r="AH77" s="15">
        <f t="shared" si="141"/>
        <v>-758.81335453099291</v>
      </c>
      <c r="AI77" s="15">
        <f t="shared" si="142"/>
        <v>-1357.3034410082837</v>
      </c>
      <c r="AJ77" s="16">
        <f t="shared" si="143"/>
        <v>-1996.2167721074402</v>
      </c>
      <c r="AK77" s="17"/>
      <c r="AL77" s="9" t="str">
        <f t="shared" si="167"/>
        <v>KNR TRN</v>
      </c>
      <c r="AM77" s="19">
        <f t="shared" si="168"/>
        <v>3.1701970908932148E-2</v>
      </c>
      <c r="AN77" s="19">
        <f t="shared" si="144"/>
        <v>-0.14835602043206383</v>
      </c>
      <c r="AO77" s="19">
        <f t="shared" si="145"/>
        <v>-0.1429748295145746</v>
      </c>
      <c r="AP77" s="20">
        <f t="shared" si="146"/>
        <v>-0.10854775649709116</v>
      </c>
      <c r="AR77" s="9" t="str">
        <f t="shared" si="169"/>
        <v>KNR TRN</v>
      </c>
      <c r="AS77" s="55">
        <f t="shared" si="170"/>
        <v>-3.1209837473179989E-2</v>
      </c>
      <c r="AT77" s="55">
        <f t="shared" si="147"/>
        <v>0.16058670383934251</v>
      </c>
      <c r="AU77" s="56">
        <f t="shared" si="148"/>
        <v>0.15428799035425411</v>
      </c>
      <c r="AV77" s="61">
        <f t="shared" si="149"/>
        <v>0.11490341181496408</v>
      </c>
      <c r="AX77"/>
      <c r="AY77"/>
      <c r="AZ77"/>
      <c r="BA77"/>
      <c r="BB77"/>
      <c r="BC77"/>
      <c r="BD77"/>
      <c r="BE77"/>
      <c r="BF77"/>
      <c r="BG77"/>
      <c r="BH77"/>
      <c r="BI77"/>
      <c r="BJ77"/>
      <c r="BL77"/>
    </row>
    <row r="78" spans="1:100" s="64" customFormat="1" x14ac:dyDescent="0.25">
      <c r="A78" s="64">
        <v>9</v>
      </c>
      <c r="B78" s="9" t="s">
        <v>127</v>
      </c>
      <c r="C78" s="15">
        <f>SUMIFS(TourMode_Input!C:C,TourMode_Input!$A:$A,$A78,TourMode_Input!$B:$B,TourMode!$A$68)</f>
        <v>547.5790838720277</v>
      </c>
      <c r="D78" s="15">
        <f>SUMIFS(TourMode_Input!D:D,TourMode_Input!$A:$A,$A78,TourMode_Input!$B:$B,TourMode!$A$68)</f>
        <v>731.50396028188175</v>
      </c>
      <c r="E78" s="15">
        <f>SUMIFS(TourMode_Input!E:E,TourMode_Input!$A:$A,$A78,TourMode_Input!$B:$B,TourMode!$A$68)</f>
        <v>1615.7230291850801</v>
      </c>
      <c r="F78" s="15">
        <f>SUMIFS(TourMode_Input!F:F,TourMode_Input!$A:$A,$A78,TourMode_Input!$B:$B,TourMode!$A$68)</f>
        <v>2894.8060733389893</v>
      </c>
      <c r="G78" s="34"/>
      <c r="H78" s="9" t="str">
        <f t="shared" si="152"/>
        <v>TNC TRN</v>
      </c>
      <c r="I78" s="67">
        <f t="shared" si="171"/>
        <v>547.5790838720277</v>
      </c>
      <c r="J78" s="67">
        <f t="shared" si="171"/>
        <v>731.50396028188175</v>
      </c>
      <c r="K78" s="67">
        <f t="shared" si="171"/>
        <v>1615.7230291850801</v>
      </c>
      <c r="L78" s="69">
        <f t="shared" si="153"/>
        <v>2894.8060733389893</v>
      </c>
      <c r="M78" s="17"/>
      <c r="N78" s="9" t="str">
        <f t="shared" si="154"/>
        <v>TNC TRN</v>
      </c>
      <c r="O78" s="15">
        <f>SUMIFS(TourMode_Input!J:J,TourMode_Input!$H:$H,$A78,TourMode_Input!$I:$I,TourMode!$A$68)*Index!$D$3</f>
        <v>554</v>
      </c>
      <c r="P78" s="15">
        <f>SUMIFS(TourMode_Input!K:K,TourMode_Input!$H:$H,$A78,TourMode_Input!$I:$I,TourMode!$A$68)*Index!$D$3</f>
        <v>816</v>
      </c>
      <c r="Q78" s="15">
        <f>SUMIFS(TourMode_Input!L:L,TourMode_Input!$H:$H,$A78,TourMode_Input!$I:$I,TourMode!$A$68)*Index!$D$3</f>
        <v>1516</v>
      </c>
      <c r="R78" s="15">
        <f>SUMIFS(TourMode_Input!M:M,TourMode_Input!$H:$H,$A78,TourMode_Input!$I:$I,TourMode!$A$68)*Index!$D$3</f>
        <v>2886</v>
      </c>
      <c r="T78" s="9" t="str">
        <f t="shared" si="155"/>
        <v>TNC TRN</v>
      </c>
      <c r="U78" s="19">
        <f t="shared" si="156"/>
        <v>6.8968094598220019E-3</v>
      </c>
      <c r="V78" s="19">
        <f t="shared" si="157"/>
        <v>4.620122278038789E-3</v>
      </c>
      <c r="W78" s="19">
        <f t="shared" si="158"/>
        <v>1.5426684233298708E-3</v>
      </c>
      <c r="X78" s="19">
        <f t="shared" si="159"/>
        <v>2.2526236250597154E-3</v>
      </c>
      <c r="Y78" s="17"/>
      <c r="Z78" s="9" t="str">
        <f t="shared" si="160"/>
        <v>TNC TRN</v>
      </c>
      <c r="AA78" s="19">
        <f t="shared" si="161"/>
        <v>6.9776814952894357E-3</v>
      </c>
      <c r="AB78" s="19">
        <f t="shared" si="162"/>
        <v>5.1537927114255035E-3</v>
      </c>
      <c r="AC78" s="19">
        <f t="shared" si="163"/>
        <v>1.44745435171995E-3</v>
      </c>
      <c r="AD78" s="19">
        <f t="shared" si="164"/>
        <v>2.2457710869812197E-3</v>
      </c>
      <c r="AF78" s="9" t="str">
        <f t="shared" si="165"/>
        <v>TNC TRN</v>
      </c>
      <c r="AG78" s="15">
        <f t="shared" si="166"/>
        <v>6.4209161279723048</v>
      </c>
      <c r="AH78" s="15">
        <f t="shared" si="141"/>
        <v>84.496039718118254</v>
      </c>
      <c r="AI78" s="15">
        <f t="shared" si="142"/>
        <v>-99.723029185080122</v>
      </c>
      <c r="AJ78" s="16">
        <f t="shared" si="143"/>
        <v>-8.8060733389893358</v>
      </c>
      <c r="AK78" s="17"/>
      <c r="AL78" s="9" t="str">
        <f t="shared" si="167"/>
        <v>TNC TRN</v>
      </c>
      <c r="AM78" s="19">
        <f t="shared" si="168"/>
        <v>1.1726006922267522E-2</v>
      </c>
      <c r="AN78" s="19">
        <f t="shared" si="144"/>
        <v>0.11551002360336926</v>
      </c>
      <c r="AO78" s="19">
        <f t="shared" si="145"/>
        <v>-6.1720373717379817E-2</v>
      </c>
      <c r="AP78" s="20">
        <f t="shared" si="146"/>
        <v>-3.042025308739264E-3</v>
      </c>
      <c r="AR78" s="9" t="str">
        <f t="shared" si="169"/>
        <v>TNC TRN</v>
      </c>
      <c r="AS78" s="55">
        <f t="shared" si="170"/>
        <v>-1.165779005950341E-2</v>
      </c>
      <c r="AT78" s="55">
        <f t="shared" si="147"/>
        <v>-0.10931172059940136</v>
      </c>
      <c r="AU78" s="56">
        <f t="shared" si="148"/>
        <v>6.3707265358279377E-2</v>
      </c>
      <c r="AV78" s="61">
        <f t="shared" si="149"/>
        <v>3.0466616727405885E-3</v>
      </c>
      <c r="AX78"/>
      <c r="AY78"/>
      <c r="AZ78"/>
      <c r="BA78"/>
      <c r="BB78"/>
      <c r="BC78"/>
      <c r="BD78"/>
      <c r="BE78"/>
      <c r="BF78"/>
      <c r="BG78"/>
      <c r="BH78"/>
      <c r="BI78"/>
      <c r="BJ78"/>
      <c r="BL78"/>
    </row>
    <row r="79" spans="1:100" s="64" customFormat="1" x14ac:dyDescent="0.25">
      <c r="A79" s="64">
        <v>10</v>
      </c>
      <c r="B79" s="9" t="s">
        <v>47</v>
      </c>
      <c r="C79" s="15">
        <f>SUMIFS(TourMode_Input!C:C,TourMode_Input!$A:$A,$A79,TourMode_Input!$B:$B,TourMode!$A$68)</f>
        <v>0</v>
      </c>
      <c r="D79" s="15">
        <f>SUMIFS(TourMode_Input!D:D,TourMode_Input!$A:$A,$A79,TourMode_Input!$B:$B,TourMode!$A$68)</f>
        <v>0</v>
      </c>
      <c r="E79" s="15">
        <f>SUMIFS(TourMode_Input!E:E,TourMode_Input!$A:$A,$A79,TourMode_Input!$B:$B,TourMode!$A$68)</f>
        <v>0</v>
      </c>
      <c r="F79" s="15">
        <f>SUMIFS(TourMode_Input!F:F,TourMode_Input!$A:$A,$A79,TourMode_Input!$B:$B,TourMode!$A$68)</f>
        <v>0</v>
      </c>
      <c r="G79" s="34"/>
      <c r="H79" s="9" t="str">
        <f t="shared" si="152"/>
        <v>SCHBUS</v>
      </c>
      <c r="I79" s="15">
        <f t="shared" ref="I79:K81" si="172">C79*(O$82-SUM(C$75:C$78))/(C$82-SUM(C$75:C$78))</f>
        <v>0</v>
      </c>
      <c r="J79" s="15">
        <f t="shared" si="172"/>
        <v>0</v>
      </c>
      <c r="K79" s="15">
        <f t="shared" si="172"/>
        <v>0</v>
      </c>
      <c r="L79" s="18">
        <f t="shared" si="153"/>
        <v>0</v>
      </c>
      <c r="M79" s="17"/>
      <c r="N79" s="9" t="str">
        <f t="shared" si="154"/>
        <v>SCHBUS</v>
      </c>
      <c r="O79" s="15">
        <f>SUMIFS(TourMode_Input!J:J,TourMode_Input!$H:$H,$A79,TourMode_Input!$I:$I,TourMode!$A$68)*Index!$D$3</f>
        <v>0</v>
      </c>
      <c r="P79" s="15">
        <f>SUMIFS(TourMode_Input!K:K,TourMode_Input!$H:$H,$A79,TourMode_Input!$I:$I,TourMode!$A$68)*Index!$D$3</f>
        <v>0</v>
      </c>
      <c r="Q79" s="15">
        <f>SUMIFS(TourMode_Input!L:L,TourMode_Input!$H:$H,$A79,TourMode_Input!$I:$I,TourMode!$A$68)*Index!$D$3</f>
        <v>0</v>
      </c>
      <c r="R79" s="15">
        <f>SUMIFS(TourMode_Input!M:M,TourMode_Input!$H:$H,$A79,TourMode_Input!$I:$I,TourMode!$A$68)*Index!$D$3</f>
        <v>0</v>
      </c>
      <c r="T79" s="9" t="str">
        <f t="shared" si="155"/>
        <v>SCHBUS</v>
      </c>
      <c r="U79" s="19">
        <f t="shared" si="156"/>
        <v>0</v>
      </c>
      <c r="V79" s="19">
        <f t="shared" si="157"/>
        <v>0</v>
      </c>
      <c r="W79" s="19">
        <f t="shared" si="158"/>
        <v>0</v>
      </c>
      <c r="X79" s="19">
        <f t="shared" si="159"/>
        <v>0</v>
      </c>
      <c r="Y79" s="17"/>
      <c r="Z79" s="9" t="str">
        <f t="shared" si="160"/>
        <v>SCHBUS</v>
      </c>
      <c r="AA79" s="19">
        <f t="shared" si="161"/>
        <v>0</v>
      </c>
      <c r="AB79" s="19">
        <f t="shared" si="162"/>
        <v>0</v>
      </c>
      <c r="AC79" s="19">
        <f t="shared" si="163"/>
        <v>0</v>
      </c>
      <c r="AD79" s="19">
        <f t="shared" si="164"/>
        <v>0</v>
      </c>
      <c r="AF79" s="9" t="str">
        <f t="shared" si="165"/>
        <v>SCHBUS</v>
      </c>
      <c r="AG79" s="15">
        <f t="shared" si="166"/>
        <v>0</v>
      </c>
      <c r="AH79" s="15">
        <f t="shared" si="141"/>
        <v>0</v>
      </c>
      <c r="AI79" s="15">
        <f t="shared" si="142"/>
        <v>0</v>
      </c>
      <c r="AJ79" s="16">
        <f t="shared" si="143"/>
        <v>0</v>
      </c>
      <c r="AK79" s="17"/>
      <c r="AL79" s="9" t="str">
        <f t="shared" si="167"/>
        <v>SCHBUS</v>
      </c>
      <c r="AM79" s="19">
        <f t="shared" si="168"/>
        <v>0</v>
      </c>
      <c r="AN79" s="19">
        <f t="shared" si="144"/>
        <v>0</v>
      </c>
      <c r="AO79" s="19">
        <f t="shared" si="145"/>
        <v>0</v>
      </c>
      <c r="AP79" s="20">
        <f t="shared" si="146"/>
        <v>0</v>
      </c>
      <c r="AR79" s="9" t="str">
        <f t="shared" si="169"/>
        <v>SCHBUS</v>
      </c>
      <c r="AS79" s="55">
        <f t="shared" si="170"/>
        <v>0</v>
      </c>
      <c r="AT79" s="55">
        <f t="shared" si="147"/>
        <v>0</v>
      </c>
      <c r="AU79" s="56">
        <f t="shared" si="148"/>
        <v>0</v>
      </c>
      <c r="AV79" s="61">
        <f t="shared" si="149"/>
        <v>0</v>
      </c>
      <c r="AX79"/>
      <c r="AY79"/>
      <c r="AZ79"/>
      <c r="BA79"/>
      <c r="BB79"/>
      <c r="BC79"/>
      <c r="BD79"/>
      <c r="BE79"/>
      <c r="BF79"/>
      <c r="BG79"/>
      <c r="BH79"/>
      <c r="BI79"/>
      <c r="BJ79"/>
      <c r="BL79"/>
    </row>
    <row r="80" spans="1:100" s="64" customFormat="1" x14ac:dyDescent="0.25">
      <c r="A80" s="64">
        <v>11</v>
      </c>
      <c r="B80" s="9" t="s">
        <v>114</v>
      </c>
      <c r="C80" s="15">
        <f>SUMIFS(TourMode_Input!C:C,TourMode_Input!$A:$A,$A80,TourMode_Input!$B:$B,TourMode!$A$68)</f>
        <v>825.9248</v>
      </c>
      <c r="D80" s="15">
        <f>SUMIFS(TourMode_Input!D:D,TourMode_Input!$A:$A,$A80,TourMode_Input!$B:$B,TourMode!$A$68)</f>
        <v>80.454369999999997</v>
      </c>
      <c r="E80" s="15">
        <f>SUMIFS(TourMode_Input!E:E,TourMode_Input!$A:$A,$A80,TourMode_Input!$B:$B,TourMode!$A$68)</f>
        <v>1113.3037300000001</v>
      </c>
      <c r="F80" s="15">
        <f>SUMIFS(TourMode_Input!F:F,TourMode_Input!$A:$A,$A80,TourMode_Input!$B:$B,TourMode!$A$68)</f>
        <v>2019.6829000000002</v>
      </c>
      <c r="G80" s="34"/>
      <c r="H80" s="9" t="str">
        <f t="shared" si="152"/>
        <v>TAXI</v>
      </c>
      <c r="I80" s="15">
        <f t="shared" si="172"/>
        <v>431.39515111020478</v>
      </c>
      <c r="J80" s="15">
        <f t="shared" si="172"/>
        <v>98.839878027727323</v>
      </c>
      <c r="K80" s="15">
        <f t="shared" si="172"/>
        <v>945.70175648220811</v>
      </c>
      <c r="L80" s="18">
        <f t="shared" si="153"/>
        <v>1475.9367856201402</v>
      </c>
      <c r="M80" s="17"/>
      <c r="N80" s="9" t="str">
        <f t="shared" si="154"/>
        <v>TAXI</v>
      </c>
      <c r="O80" s="15">
        <f>SUMIFS(TourMode_Input!J:J,TourMode_Input!$H:$H,$A80,TourMode_Input!$I:$I,TourMode!$A$68)*Index!$D$3</f>
        <v>576</v>
      </c>
      <c r="P80" s="15">
        <f>SUMIFS(TourMode_Input!K:K,TourMode_Input!$H:$H,$A80,TourMode_Input!$I:$I,TourMode!$A$68)*Index!$D$3</f>
        <v>116</v>
      </c>
      <c r="Q80" s="15">
        <f>SUMIFS(TourMode_Input!L:L,TourMode_Input!$H:$H,$A80,TourMode_Input!$I:$I,TourMode!$A$68)*Index!$D$3</f>
        <v>768</v>
      </c>
      <c r="R80" s="15">
        <f>SUMIFS(TourMode_Input!M:M,TourMode_Input!$H:$H,$A80,TourMode_Input!$I:$I,TourMode!$A$68)*Index!$D$3</f>
        <v>1460</v>
      </c>
      <c r="T80" s="9" t="str">
        <f t="shared" si="155"/>
        <v>TAXI</v>
      </c>
      <c r="U80" s="19">
        <f t="shared" si="156"/>
        <v>5.4334620271827899E-3</v>
      </c>
      <c r="V80" s="19">
        <f t="shared" si="157"/>
        <v>6.2426500364888072E-4</v>
      </c>
      <c r="W80" s="19">
        <f t="shared" si="158"/>
        <v>9.0294203354180248E-4</v>
      </c>
      <c r="X80" s="19">
        <f t="shared" si="159"/>
        <v>1.1485156477330943E-3</v>
      </c>
      <c r="Y80" s="17"/>
      <c r="Z80" s="9" t="str">
        <f t="shared" si="160"/>
        <v>TAXI</v>
      </c>
      <c r="AA80" s="19">
        <f t="shared" si="161"/>
        <v>7.2547735402287272E-3</v>
      </c>
      <c r="AB80" s="19">
        <f t="shared" si="162"/>
        <v>7.3264700309480198E-4</v>
      </c>
      <c r="AC80" s="19">
        <f t="shared" si="163"/>
        <v>7.3327502778424911E-4</v>
      </c>
      <c r="AD80" s="19">
        <f t="shared" si="164"/>
        <v>1.1361142713072006E-3</v>
      </c>
      <c r="AF80" s="9" t="str">
        <f t="shared" si="165"/>
        <v>TAXI</v>
      </c>
      <c r="AG80" s="15">
        <f t="shared" si="166"/>
        <v>144.60484888979522</v>
      </c>
      <c r="AH80" s="15">
        <f t="shared" si="141"/>
        <v>17.160121972272677</v>
      </c>
      <c r="AI80" s="15">
        <f t="shared" si="142"/>
        <v>-177.70175648220811</v>
      </c>
      <c r="AJ80" s="16">
        <f t="shared" si="143"/>
        <v>-15.936785620140199</v>
      </c>
      <c r="AK80" s="17"/>
      <c r="AL80" s="9" t="str">
        <f t="shared" si="167"/>
        <v>TAXI</v>
      </c>
      <c r="AM80" s="19">
        <f t="shared" si="168"/>
        <v>0.33520276831496948</v>
      </c>
      <c r="AN80" s="19">
        <f t="shared" si="144"/>
        <v>0.17361536977472583</v>
      </c>
      <c r="AO80" s="19">
        <f t="shared" si="145"/>
        <v>-0.18790464886437089</v>
      </c>
      <c r="AP80" s="20">
        <f t="shared" si="146"/>
        <v>-1.0797742678013195E-2</v>
      </c>
      <c r="AR80" s="9" t="str">
        <f t="shared" si="169"/>
        <v>TAXI</v>
      </c>
      <c r="AS80" s="55">
        <f t="shared" si="170"/>
        <v>-0.2890831666968991</v>
      </c>
      <c r="AT80" s="55">
        <f t="shared" si="147"/>
        <v>-0.16008904402427962</v>
      </c>
      <c r="AU80" s="56">
        <f t="shared" si="148"/>
        <v>0.20813751820759671</v>
      </c>
      <c r="AV80" s="61">
        <f t="shared" si="149"/>
        <v>1.0856461370246703E-2</v>
      </c>
      <c r="AX80"/>
      <c r="AY80"/>
      <c r="AZ80"/>
      <c r="BA80"/>
      <c r="BB80"/>
      <c r="BC80"/>
      <c r="BD80"/>
      <c r="BE80"/>
      <c r="BF80"/>
      <c r="BG80"/>
      <c r="BH80"/>
      <c r="BI80"/>
      <c r="BJ80"/>
      <c r="BL80"/>
    </row>
    <row r="81" spans="1:100" s="64" customFormat="1" x14ac:dyDescent="0.25">
      <c r="A81" s="64">
        <v>12</v>
      </c>
      <c r="B81" s="9" t="s">
        <v>115</v>
      </c>
      <c r="C81" s="15">
        <f>SUMIFS(TourMode_Input!C:C,TourMode_Input!$A:$A,$A81,TourMode_Input!$B:$B,TourMode!$A$68)</f>
        <v>3225.836547271681</v>
      </c>
      <c r="D81" s="15">
        <f>SUMIFS(TourMode_Input!D:D,TourMode_Input!$A:$A,$A81,TourMode_Input!$B:$B,TourMode!$A$68)</f>
        <v>314.23278140300221</v>
      </c>
      <c r="E81" s="15">
        <f>SUMIFS(TourMode_Input!E:E,TourMode_Input!$A:$A,$A81,TourMode_Input!$B:$B,TourMode!$A$68)</f>
        <v>4348.2601084843127</v>
      </c>
      <c r="F81" s="15">
        <f>SUMIFS(TourMode_Input!F:F,TourMode_Input!$A:$A,$A81,TourMode_Input!$B:$B,TourMode!$A$68)</f>
        <v>7888.3294371589964</v>
      </c>
      <c r="G81" s="34"/>
      <c r="H81" s="9" t="str">
        <f t="shared" si="152"/>
        <v>TNC</v>
      </c>
      <c r="I81" s="15">
        <f t="shared" si="172"/>
        <v>1684.9115618844332</v>
      </c>
      <c r="J81" s="15">
        <f t="shared" si="172"/>
        <v>386.04155108275961</v>
      </c>
      <c r="K81" s="15">
        <f t="shared" si="172"/>
        <v>3693.6526047883904</v>
      </c>
      <c r="L81" s="18">
        <f t="shared" si="153"/>
        <v>5764.6057177555831</v>
      </c>
      <c r="M81" s="17"/>
      <c r="N81" s="9" t="str">
        <f t="shared" si="154"/>
        <v>TNC</v>
      </c>
      <c r="O81" s="15">
        <f>SUMIFS(TourMode_Input!J:J,TourMode_Input!$H:$H,$A81,TourMode_Input!$I:$I,TourMode!$A$68)*Index!$D$3</f>
        <v>2138</v>
      </c>
      <c r="P81" s="15">
        <f>SUMIFS(TourMode_Input!K:K,TourMode_Input!$H:$H,$A81,TourMode_Input!$I:$I,TourMode!$A$68)*Index!$D$3</f>
        <v>378</v>
      </c>
      <c r="Q81" s="15">
        <f>SUMIFS(TourMode_Input!L:L,TourMode_Input!$H:$H,$A81,TourMode_Input!$I:$I,TourMode!$A$68)*Index!$D$3</f>
        <v>3636</v>
      </c>
      <c r="R81" s="15">
        <f>SUMIFS(TourMode_Input!M:M,TourMode_Input!$H:$H,$A81,TourMode_Input!$I:$I,TourMode!$A$68)*Index!$D$3</f>
        <v>6152</v>
      </c>
      <c r="T81" s="9" t="str">
        <f t="shared" si="155"/>
        <v>TNC</v>
      </c>
      <c r="U81" s="19">
        <f t="shared" si="156"/>
        <v>2.1221617737473338E-2</v>
      </c>
      <c r="V81" s="19">
        <f t="shared" si="157"/>
        <v>2.4382084954383846E-3</v>
      </c>
      <c r="W81" s="19">
        <f t="shared" si="158"/>
        <v>3.5266448130228788E-3</v>
      </c>
      <c r="X81" s="19">
        <f t="shared" si="159"/>
        <v>4.4857882358912372E-3</v>
      </c>
      <c r="Y81" s="17"/>
      <c r="Z81" s="9" t="str">
        <f t="shared" si="160"/>
        <v>TNC</v>
      </c>
      <c r="AA81" s="19">
        <f t="shared" si="161"/>
        <v>2.6928308730918435E-2</v>
      </c>
      <c r="AB81" s="19">
        <f t="shared" si="162"/>
        <v>2.387418682498579E-3</v>
      </c>
      <c r="AC81" s="19">
        <f t="shared" si="163"/>
        <v>3.4715989596660543E-3</v>
      </c>
      <c r="AD81" s="19">
        <f t="shared" si="164"/>
        <v>4.7872431486862318E-3</v>
      </c>
      <c r="AF81" s="9" t="str">
        <f t="shared" si="165"/>
        <v>TNC</v>
      </c>
      <c r="AG81" s="15">
        <f t="shared" si="166"/>
        <v>453.08843811556676</v>
      </c>
      <c r="AH81" s="15">
        <f t="shared" si="141"/>
        <v>-8.0415510827596108</v>
      </c>
      <c r="AI81" s="15">
        <f t="shared" si="142"/>
        <v>-57.652604788390363</v>
      </c>
      <c r="AJ81" s="16">
        <f t="shared" si="143"/>
        <v>387.3942822444169</v>
      </c>
      <c r="AK81" s="17"/>
      <c r="AL81" s="9" t="str">
        <f t="shared" si="167"/>
        <v>TNC</v>
      </c>
      <c r="AM81" s="19">
        <f t="shared" si="168"/>
        <v>0.26890932934712908</v>
      </c>
      <c r="AN81" s="19">
        <f t="shared" si="144"/>
        <v>-2.0830791556517351E-2</v>
      </c>
      <c r="AO81" s="19">
        <f t="shared" si="145"/>
        <v>-1.5608561756362924E-2</v>
      </c>
      <c r="AP81" s="20">
        <f t="shared" si="146"/>
        <v>6.72022166323019E-2</v>
      </c>
      <c r="AR81" s="9" t="str">
        <f t="shared" si="169"/>
        <v>TNC</v>
      </c>
      <c r="AS81" s="55">
        <f t="shared" si="170"/>
        <v>-0.2381577357044683</v>
      </c>
      <c r="AT81" s="55">
        <f t="shared" si="147"/>
        <v>2.1050813344027326E-2</v>
      </c>
      <c r="AU81" s="56">
        <f t="shared" si="148"/>
        <v>1.5731657939429381E-2</v>
      </c>
      <c r="AV81" s="61">
        <f t="shared" si="149"/>
        <v>-6.5040473231321103E-2</v>
      </c>
      <c r="AX81"/>
      <c r="AY81"/>
      <c r="AZ81"/>
      <c r="BA81"/>
      <c r="BB81"/>
      <c r="BC81"/>
      <c r="BD81"/>
      <c r="BE81"/>
      <c r="BF81"/>
      <c r="BG81"/>
      <c r="BH81"/>
      <c r="BI81"/>
      <c r="BJ81"/>
      <c r="BL81"/>
    </row>
    <row r="82" spans="1:100" s="64" customFormat="1" ht="15.75" thickBot="1" x14ac:dyDescent="0.3">
      <c r="B82" s="10" t="s">
        <v>5</v>
      </c>
      <c r="C82" s="11">
        <f>SUM(C70:C81)</f>
        <v>103819.41559622198</v>
      </c>
      <c r="D82" s="11">
        <f>SUM(D70:D81)</f>
        <v>134410.52119048705</v>
      </c>
      <c r="E82" s="11">
        <f>SUM(E70:E81)</f>
        <v>1224309.757692466</v>
      </c>
      <c r="F82" s="14">
        <f>SUM(F70:F81)</f>
        <v>1462539.6944791749</v>
      </c>
      <c r="G82" s="31"/>
      <c r="H82" s="10" t="s">
        <v>5</v>
      </c>
      <c r="I82" s="11">
        <f>SUM(I70:I81)</f>
        <v>79396</v>
      </c>
      <c r="J82" s="12">
        <f>SUM(J70:J81)</f>
        <v>158330.00000000006</v>
      </c>
      <c r="K82" s="13">
        <f>SUM(K70:K81)</f>
        <v>1047356</v>
      </c>
      <c r="L82" s="14">
        <f>SUM(L70:L81)</f>
        <v>1285082</v>
      </c>
      <c r="N82" s="10" t="s">
        <v>5</v>
      </c>
      <c r="O82" s="11">
        <f>SUM(O70:O81)</f>
        <v>79396</v>
      </c>
      <c r="P82" s="12">
        <f>SUM(P70:P81)</f>
        <v>158330</v>
      </c>
      <c r="Q82" s="13">
        <f>SUM(Q70:Q81)</f>
        <v>1047356</v>
      </c>
      <c r="R82" s="14">
        <f>SUM(R70:R81)</f>
        <v>1285082</v>
      </c>
      <c r="T82" s="10" t="s">
        <v>5</v>
      </c>
      <c r="U82" s="19">
        <f t="shared" si="156"/>
        <v>1</v>
      </c>
      <c r="V82" s="19">
        <f t="shared" si="157"/>
        <v>1</v>
      </c>
      <c r="W82" s="19">
        <f t="shared" si="158"/>
        <v>1</v>
      </c>
      <c r="X82" s="19">
        <f t="shared" si="159"/>
        <v>1</v>
      </c>
      <c r="Z82" s="10" t="s">
        <v>5</v>
      </c>
      <c r="AA82" s="19">
        <f t="shared" si="161"/>
        <v>1</v>
      </c>
      <c r="AB82" s="19">
        <f t="shared" si="162"/>
        <v>1</v>
      </c>
      <c r="AC82" s="19">
        <f t="shared" si="163"/>
        <v>1</v>
      </c>
      <c r="AD82" s="19">
        <f t="shared" si="164"/>
        <v>1</v>
      </c>
      <c r="AF82" s="10" t="s">
        <v>5</v>
      </c>
      <c r="AG82" s="37">
        <f t="shared" si="166"/>
        <v>0</v>
      </c>
      <c r="AH82" s="37">
        <f t="shared" si="141"/>
        <v>0</v>
      </c>
      <c r="AI82" s="37">
        <f t="shared" si="142"/>
        <v>0</v>
      </c>
      <c r="AJ82" s="38">
        <f t="shared" si="143"/>
        <v>0</v>
      </c>
      <c r="AL82" s="10" t="s">
        <v>5</v>
      </c>
      <c r="AM82" s="19">
        <f t="shared" si="168"/>
        <v>0</v>
      </c>
      <c r="AN82" s="19">
        <f t="shared" si="144"/>
        <v>0</v>
      </c>
      <c r="AO82" s="19">
        <f t="shared" si="145"/>
        <v>0</v>
      </c>
      <c r="AP82" s="20">
        <f t="shared" si="146"/>
        <v>0</v>
      </c>
      <c r="AR82" s="32"/>
      <c r="AS82" s="34"/>
      <c r="AT82" s="34"/>
      <c r="AU82" s="34"/>
      <c r="AV82" s="34"/>
      <c r="AX82"/>
      <c r="AY82"/>
      <c r="AZ82"/>
      <c r="BA82"/>
      <c r="BB82"/>
      <c r="BC82"/>
      <c r="BD82"/>
      <c r="BE82"/>
      <c r="BF82"/>
      <c r="BG82"/>
      <c r="BH82"/>
      <c r="BI82"/>
      <c r="BJ82"/>
      <c r="BL82"/>
    </row>
    <row r="83" spans="1:100" x14ac:dyDescent="0.25">
      <c r="A83" s="64"/>
      <c r="B83" s="32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64"/>
      <c r="N83" s="32"/>
      <c r="O83" s="31"/>
      <c r="P83" s="31"/>
      <c r="Q83" s="31"/>
      <c r="R83" s="31"/>
      <c r="T83" s="32"/>
      <c r="U83" s="33"/>
      <c r="V83" s="33"/>
      <c r="W83" s="33"/>
      <c r="X83" s="33"/>
      <c r="Z83" s="32"/>
      <c r="AA83" s="33"/>
      <c r="AB83" s="33"/>
      <c r="AC83" s="33"/>
      <c r="AD83" s="33"/>
      <c r="AF83" s="32"/>
      <c r="AG83" s="31"/>
      <c r="AH83" s="31"/>
      <c r="AI83" s="31"/>
      <c r="AJ83" s="31"/>
      <c r="AL83" s="32"/>
      <c r="AM83" s="34"/>
      <c r="AN83" s="34"/>
      <c r="AO83" s="34"/>
      <c r="AP83" s="34"/>
      <c r="AR83" s="32"/>
      <c r="AS83" s="34"/>
      <c r="AT83" s="34"/>
      <c r="AU83" s="34"/>
      <c r="AV83" s="34"/>
      <c r="BB83"/>
    </row>
    <row r="84" spans="1:100" ht="27" thickBot="1" x14ac:dyDescent="0.45">
      <c r="A84" s="22" t="s">
        <v>15</v>
      </c>
      <c r="B84" s="64"/>
      <c r="C84" s="64"/>
      <c r="D84" s="64"/>
      <c r="E84" s="64"/>
      <c r="F84" s="64"/>
      <c r="M84" s="64"/>
      <c r="N84" s="64"/>
      <c r="O84" s="64"/>
      <c r="P84" s="64"/>
      <c r="Q84" s="64"/>
      <c r="R84" s="64"/>
      <c r="BB84"/>
    </row>
    <row r="85" spans="1:100" s="64" customFormat="1" ht="26.25" x14ac:dyDescent="0.25">
      <c r="B85" s="4" t="s">
        <v>18</v>
      </c>
      <c r="C85" s="5" t="s">
        <v>19</v>
      </c>
      <c r="D85" s="6" t="s">
        <v>91</v>
      </c>
      <c r="E85" s="7" t="s">
        <v>92</v>
      </c>
      <c r="F85" s="8" t="s">
        <v>5</v>
      </c>
      <c r="G85" s="52"/>
      <c r="H85" s="4" t="s">
        <v>18</v>
      </c>
      <c r="I85" s="5" t="s">
        <v>19</v>
      </c>
      <c r="J85" s="6" t="s">
        <v>91</v>
      </c>
      <c r="K85" s="7" t="s">
        <v>92</v>
      </c>
      <c r="L85" s="8" t="s">
        <v>5</v>
      </c>
      <c r="N85" s="4" t="s">
        <v>18</v>
      </c>
      <c r="O85" s="5" t="s">
        <v>19</v>
      </c>
      <c r="P85" s="6" t="s">
        <v>91</v>
      </c>
      <c r="Q85" s="7" t="s">
        <v>92</v>
      </c>
      <c r="R85" s="8" t="s">
        <v>5</v>
      </c>
      <c r="T85" s="4" t="s">
        <v>18</v>
      </c>
      <c r="U85" s="5" t="s">
        <v>19</v>
      </c>
      <c r="V85" s="6" t="s">
        <v>91</v>
      </c>
      <c r="W85" s="7" t="s">
        <v>92</v>
      </c>
      <c r="X85" s="8" t="s">
        <v>5</v>
      </c>
      <c r="Z85" s="4" t="s">
        <v>18</v>
      </c>
      <c r="AA85" s="5" t="s">
        <v>19</v>
      </c>
      <c r="AB85" s="6" t="s">
        <v>91</v>
      </c>
      <c r="AC85" s="7" t="s">
        <v>92</v>
      </c>
      <c r="AD85" s="8" t="s">
        <v>5</v>
      </c>
      <c r="AF85" s="4" t="s">
        <v>18</v>
      </c>
      <c r="AG85" s="5" t="s">
        <v>19</v>
      </c>
      <c r="AH85" s="6" t="s">
        <v>91</v>
      </c>
      <c r="AI85" s="7" t="s">
        <v>92</v>
      </c>
      <c r="AJ85" s="8" t="s">
        <v>5</v>
      </c>
      <c r="AL85" s="4" t="s">
        <v>18</v>
      </c>
      <c r="AM85" s="5" t="s">
        <v>19</v>
      </c>
      <c r="AN85" s="6" t="s">
        <v>91</v>
      </c>
      <c r="AO85" s="7" t="s">
        <v>92</v>
      </c>
      <c r="AP85" s="8" t="s">
        <v>5</v>
      </c>
      <c r="AR85" s="50" t="s">
        <v>18</v>
      </c>
      <c r="AS85" s="53" t="s">
        <v>19</v>
      </c>
      <c r="AT85" s="53" t="s">
        <v>91</v>
      </c>
      <c r="AU85" s="54" t="s">
        <v>92</v>
      </c>
      <c r="AV85" s="51" t="s">
        <v>5</v>
      </c>
      <c r="AX85" s="64" t="str">
        <f t="array" ref="AX85:BJ88">TRANSPOSE(AR85:AU97)</f>
        <v>Mode</v>
      </c>
      <c r="AY85" s="64" t="str">
        <v>SOV</v>
      </c>
      <c r="AZ85" s="64" t="str">
        <v>HOV2</v>
      </c>
      <c r="BA85" s="64" t="str">
        <v>HOV3</v>
      </c>
      <c r="BB85" s="64" t="str">
        <v>WALK</v>
      </c>
      <c r="BC85" s="64" t="str">
        <v>BIKE</v>
      </c>
      <c r="BD85" s="64" t="str">
        <v>WLK TRN</v>
      </c>
      <c r="BE85" s="64" t="str">
        <v>PNR TRN</v>
      </c>
      <c r="BF85" s="64" t="str">
        <v>KNR TRN</v>
      </c>
      <c r="BG85" s="64" t="str">
        <v>TNC TRN</v>
      </c>
      <c r="BH85" s="64" t="str">
        <v>SCHBUS</v>
      </c>
      <c r="BI85" s="64" t="str">
        <v>TAXI</v>
      </c>
      <c r="BJ85" s="64" t="str">
        <v>TNC</v>
      </c>
      <c r="BL85"/>
      <c r="BM85" s="108"/>
      <c r="BN85" s="106" t="s">
        <v>146</v>
      </c>
      <c r="BO85" s="106" t="s">
        <v>147</v>
      </c>
      <c r="BP85" s="106" t="s">
        <v>148</v>
      </c>
      <c r="BQ85" s="106" t="s">
        <v>149</v>
      </c>
      <c r="BR85" s="106" t="s">
        <v>150</v>
      </c>
      <c r="BS85" s="106" t="s">
        <v>151</v>
      </c>
      <c r="BT85" s="106" t="s">
        <v>152</v>
      </c>
      <c r="BU85" s="106" t="s">
        <v>153</v>
      </c>
      <c r="BV85" s="106" t="s">
        <v>45</v>
      </c>
      <c r="BW85" s="106" t="s">
        <v>46</v>
      </c>
      <c r="BX85" s="106" t="s">
        <v>154</v>
      </c>
      <c r="BY85" s="106" t="s">
        <v>155</v>
      </c>
      <c r="BZ85" s="106" t="s">
        <v>112</v>
      </c>
      <c r="CA85" s="107" t="s">
        <v>113</v>
      </c>
      <c r="CB85" s="107" t="s">
        <v>114</v>
      </c>
      <c r="CC85" s="107" t="s">
        <v>115</v>
      </c>
      <c r="CF85" s="108"/>
      <c r="CG85" s="106" t="s">
        <v>146</v>
      </c>
      <c r="CH85" s="106" t="s">
        <v>147</v>
      </c>
      <c r="CI85" s="106" t="s">
        <v>148</v>
      </c>
      <c r="CJ85" s="106" t="s">
        <v>149</v>
      </c>
      <c r="CK85" s="106" t="s">
        <v>150</v>
      </c>
      <c r="CL85" s="106" t="s">
        <v>151</v>
      </c>
      <c r="CM85" s="106" t="s">
        <v>152</v>
      </c>
      <c r="CN85" s="106" t="s">
        <v>153</v>
      </c>
      <c r="CO85" s="106" t="s">
        <v>45</v>
      </c>
      <c r="CP85" s="106" t="s">
        <v>46</v>
      </c>
      <c r="CQ85" s="106" t="s">
        <v>154</v>
      </c>
      <c r="CR85" s="106" t="s">
        <v>155</v>
      </c>
      <c r="CS85" s="106" t="s">
        <v>112</v>
      </c>
      <c r="CT85" s="107" t="s">
        <v>113</v>
      </c>
      <c r="CU85" s="107" t="s">
        <v>114</v>
      </c>
      <c r="CV85" s="107" t="s">
        <v>115</v>
      </c>
    </row>
    <row r="86" spans="1:100" s="64" customFormat="1" x14ac:dyDescent="0.25">
      <c r="A86" s="64">
        <v>1</v>
      </c>
      <c r="B86" s="9" t="s">
        <v>55</v>
      </c>
      <c r="C86" s="15">
        <f>SUMIFS(TourMode_Input!C:C,TourMode_Input!$A:$A,$A86,TourMode_Input!$B:$B,TourMode!$A$84)</f>
        <v>0</v>
      </c>
      <c r="D86" s="15">
        <f>SUMIFS(TourMode_Input!D:D,TourMode_Input!$A:$A,$A86,TourMode_Input!$B:$B,TourMode!$A$84)</f>
        <v>0</v>
      </c>
      <c r="E86" s="15">
        <f>SUMIFS(TourMode_Input!E:E,TourMode_Input!$A:$A,$A86,TourMode_Input!$B:$B,TourMode!$A$84)</f>
        <v>0</v>
      </c>
      <c r="F86" s="15">
        <f>SUMIFS(TourMode_Input!F:F,TourMode_Input!$A:$A,$A86,TourMode_Input!$B:$B,TourMode!$A$84)</f>
        <v>0</v>
      </c>
      <c r="G86" s="34"/>
      <c r="H86" s="9" t="str">
        <f>B86</f>
        <v>SOV</v>
      </c>
      <c r="I86" s="15">
        <f t="shared" ref="I86:K90" si="173">C86*(O$98-SUM(C$91:C$94))/(C$98-SUM(C$91:C$94))</f>
        <v>0</v>
      </c>
      <c r="J86" s="15">
        <f t="shared" si="173"/>
        <v>0</v>
      </c>
      <c r="K86" s="15">
        <f t="shared" si="173"/>
        <v>0</v>
      </c>
      <c r="L86" s="18">
        <f>SUM(I86:K86)</f>
        <v>0</v>
      </c>
      <c r="M86" s="17"/>
      <c r="N86" s="9" t="str">
        <f>H86</f>
        <v>SOV</v>
      </c>
      <c r="O86" s="15">
        <f>SUMIFS(TourMode_Input!J:J,TourMode_Input!$H:$H,$A86,TourMode_Input!$I:$I,TourMode!$A$84)*Index!$D$3</f>
        <v>0</v>
      </c>
      <c r="P86" s="15">
        <f>SUMIFS(TourMode_Input!K:K,TourMode_Input!$H:$H,$A86,TourMode_Input!$I:$I,TourMode!$A$84)*Index!$D$3</f>
        <v>0</v>
      </c>
      <c r="Q86" s="15">
        <f>SUMIFS(TourMode_Input!L:L,TourMode_Input!$H:$H,$A86,TourMode_Input!$I:$I,TourMode!$A$84)*Index!$D$3</f>
        <v>0</v>
      </c>
      <c r="R86" s="15">
        <f>SUMIFS(TourMode_Input!M:M,TourMode_Input!$H:$H,$A86,TourMode_Input!$I:$I,TourMode!$A$84)*Index!$D$3</f>
        <v>0</v>
      </c>
      <c r="T86" s="9" t="str">
        <f>N86</f>
        <v>SOV</v>
      </c>
      <c r="U86" s="19">
        <f>I86/I$98</f>
        <v>0</v>
      </c>
      <c r="V86" s="19">
        <f t="shared" ref="V86:X86" si="174">J86/J$98</f>
        <v>0</v>
      </c>
      <c r="W86" s="19">
        <f t="shared" si="174"/>
        <v>0</v>
      </c>
      <c r="X86" s="19">
        <f t="shared" si="174"/>
        <v>0</v>
      </c>
      <c r="Y86" s="17"/>
      <c r="Z86" s="9" t="str">
        <f>T86</f>
        <v>SOV</v>
      </c>
      <c r="AA86" s="19">
        <f>O86/O$98</f>
        <v>0</v>
      </c>
      <c r="AB86" s="19">
        <f t="shared" ref="AB86:AD86" si="175">P86/P$98</f>
        <v>0</v>
      </c>
      <c r="AC86" s="19">
        <f t="shared" si="175"/>
        <v>0</v>
      </c>
      <c r="AD86" s="19">
        <f t="shared" si="175"/>
        <v>0</v>
      </c>
      <c r="AF86" s="9" t="str">
        <f>Z86</f>
        <v>SOV</v>
      </c>
      <c r="AG86" s="15">
        <f>O86-I86</f>
        <v>0</v>
      </c>
      <c r="AH86" s="15">
        <f t="shared" ref="AH86:AH98" si="176">P86-J86</f>
        <v>0</v>
      </c>
      <c r="AI86" s="15">
        <f t="shared" ref="AI86:AI98" si="177">Q86-K86</f>
        <v>0</v>
      </c>
      <c r="AJ86" s="16">
        <f t="shared" ref="AJ86:AJ98" si="178">R86-L86</f>
        <v>0</v>
      </c>
      <c r="AK86" s="17"/>
      <c r="AL86" s="9" t="str">
        <f>AF86</f>
        <v>SOV</v>
      </c>
      <c r="AM86" s="19">
        <f>IF(I86=0, 0,AG86/I86)</f>
        <v>0</v>
      </c>
      <c r="AN86" s="19">
        <f t="shared" ref="AN86:AN98" si="179">IF(J86=0, 0,AH86/J86)</f>
        <v>0</v>
      </c>
      <c r="AO86" s="19">
        <f t="shared" ref="AO86:AO98" si="180">IF(K86=0, 0,AI86/K86)</f>
        <v>0</v>
      </c>
      <c r="AP86" s="20">
        <f t="shared" ref="AP86:AP98" si="181">IF(L86=0, 0,AJ86/L86)</f>
        <v>0</v>
      </c>
      <c r="AR86" s="9" t="str">
        <f>AL86</f>
        <v>SOV</v>
      </c>
      <c r="AS86" s="55">
        <f>IF((AA86&gt;0)*AND(U86&gt;0),LN(U86/AA86)*$BE$1,IF((AA86=0)*AND(U86&gt;0),$BG$1,IF((AA86&gt;0)*AND(U86=0),-1*$BG$1,0)))</f>
        <v>0</v>
      </c>
      <c r="AT86" s="55">
        <f t="shared" ref="AT86:AT97" si="182">IF((AB86&gt;0)*AND(V86&gt;0),LN(V86/AB86)*$BE$1,IF((AB86=0)*AND(V86&gt;0),$BG$1,IF((AB86&gt;0)*AND(V86=0),-1*$BG$1,0)))</f>
        <v>0</v>
      </c>
      <c r="AU86" s="56">
        <f t="shared" ref="AU86:AU97" si="183">IF((AC86&gt;0)*AND(W86&gt;0),LN(W86/AC86)*$BE$1,IF((AC86=0)*AND(W86&gt;0),$BG$1,IF((AC86&gt;0)*AND(W86=0),-1*$BG$1,0)))</f>
        <v>0</v>
      </c>
      <c r="AV86" s="61">
        <f t="shared" ref="AV86:AV97" si="184">IF((AD86&gt;0)*AND(X86&gt;0),LN(X86/AD86)*$BE$1,IF((AD86=0)*AND(X86&gt;0),$BG$1,IF((AD86&gt;0)*AND(X86=0),-1*$BG$1,0)))</f>
        <v>0</v>
      </c>
      <c r="AX86" s="64" t="str">
        <v>0 Auto</v>
      </c>
      <c r="AY86" s="64">
        <v>0</v>
      </c>
      <c r="AZ86" s="64">
        <v>-1.5458549734323776E-2</v>
      </c>
      <c r="BA86" s="64">
        <v>1.120244619089153E-2</v>
      </c>
      <c r="BB86" s="64">
        <v>0</v>
      </c>
      <c r="BC86" s="64">
        <v>0</v>
      </c>
      <c r="BD86" s="64">
        <v>0</v>
      </c>
      <c r="BE86" s="64">
        <v>0</v>
      </c>
      <c r="BF86" s="64">
        <v>0</v>
      </c>
      <c r="BG86" s="64">
        <v>0</v>
      </c>
      <c r="BH86" s="64">
        <v>0</v>
      </c>
      <c r="BI86" s="64">
        <v>0</v>
      </c>
      <c r="BJ86" s="64">
        <v>0</v>
      </c>
      <c r="BL86"/>
      <c r="BM86" s="109" t="s">
        <v>156</v>
      </c>
      <c r="BN86" s="113">
        <v>0</v>
      </c>
      <c r="BO86" s="113">
        <v>0</v>
      </c>
      <c r="BP86" s="113">
        <v>0</v>
      </c>
      <c r="BQ86" s="113">
        <v>0</v>
      </c>
      <c r="BR86" s="113">
        <v>0</v>
      </c>
      <c r="BS86" s="114">
        <v>2.8903386165411642E-2</v>
      </c>
      <c r="BT86" s="114">
        <v>2.8903386165411642E-2</v>
      </c>
      <c r="BU86" s="114">
        <v>2.8903386165411642E-2</v>
      </c>
      <c r="BV86" s="114">
        <v>7.3466424029562417E-3</v>
      </c>
      <c r="BW86" s="114">
        <v>0</v>
      </c>
      <c r="BX86" s="114">
        <v>7.3466424029562417E-3</v>
      </c>
      <c r="BY86" s="114">
        <v>0</v>
      </c>
      <c r="BZ86" s="114">
        <v>7.3466424029562417E-3</v>
      </c>
      <c r="CA86" s="114">
        <v>7.3466424029562417E-3</v>
      </c>
      <c r="CB86" s="115">
        <v>-20</v>
      </c>
      <c r="CC86" s="115">
        <v>-20</v>
      </c>
      <c r="CF86" s="109" t="s">
        <v>156</v>
      </c>
      <c r="CG86" s="112">
        <v>0</v>
      </c>
      <c r="CH86" s="112">
        <v>0</v>
      </c>
      <c r="CI86" s="112">
        <v>0</v>
      </c>
      <c r="CJ86" s="112">
        <v>0</v>
      </c>
      <c r="CK86" s="112">
        <v>0</v>
      </c>
      <c r="CL86" s="110">
        <f>BA86+BS86</f>
        <v>4.0105832356303175E-2</v>
      </c>
      <c r="CM86" s="110">
        <f>BA86+BT86</f>
        <v>4.0105832356303175E-2</v>
      </c>
      <c r="CN86" s="110">
        <f>BA86+BU86</f>
        <v>4.0105832356303175E-2</v>
      </c>
      <c r="CO86" s="110">
        <f t="shared" ref="CO86:CT88" si="185">BV86+BB86</f>
        <v>7.3466424029562417E-3</v>
      </c>
      <c r="CP86" s="110">
        <f t="shared" si="185"/>
        <v>0</v>
      </c>
      <c r="CQ86" s="110">
        <f t="shared" si="185"/>
        <v>7.3466424029562417E-3</v>
      </c>
      <c r="CR86" s="110">
        <f t="shared" si="185"/>
        <v>0</v>
      </c>
      <c r="CS86" s="110">
        <f t="shared" si="185"/>
        <v>7.3466424029562417E-3</v>
      </c>
      <c r="CT86" s="110">
        <f t="shared" si="185"/>
        <v>7.3466424029562417E-3</v>
      </c>
      <c r="CU86" s="111">
        <f t="shared" ref="CU86:CV88" si="186">CB86+BI86</f>
        <v>-20</v>
      </c>
      <c r="CV86" s="111">
        <f t="shared" si="186"/>
        <v>-20</v>
      </c>
    </row>
    <row r="87" spans="1:100" s="64" customFormat="1" x14ac:dyDescent="0.25">
      <c r="A87" s="64">
        <v>2</v>
      </c>
      <c r="B87" s="9" t="s">
        <v>61</v>
      </c>
      <c r="C87" s="15">
        <f>SUMIFS(TourMode_Input!C:C,TourMode_Input!$A:$A,$A87,TourMode_Input!$B:$B,TourMode!$A$84)</f>
        <v>897.70565999999997</v>
      </c>
      <c r="D87" s="15">
        <f>SUMIFS(TourMode_Input!D:D,TourMode_Input!$A:$A,$A87,TourMode_Input!$B:$B,TourMode!$A$84)</f>
        <v>15436.908450000001</v>
      </c>
      <c r="E87" s="15">
        <f>SUMIFS(TourMode_Input!E:E,TourMode_Input!$A:$A,$A87,TourMode_Input!$B:$B,TourMode!$A$84)</f>
        <v>298803.51082999998</v>
      </c>
      <c r="F87" s="15">
        <f>SUMIFS(TourMode_Input!F:F,TourMode_Input!$A:$A,$A87,TourMode_Input!$B:$B,TourMode!$A$84)</f>
        <v>315138.12494000001</v>
      </c>
      <c r="G87" s="34"/>
      <c r="H87" s="9" t="str">
        <f t="shared" ref="H87:H97" si="187">B87</f>
        <v>HOV2</v>
      </c>
      <c r="I87" s="15">
        <f t="shared" si="173"/>
        <v>18747.932499230548</v>
      </c>
      <c r="J87" s="15">
        <f t="shared" si="173"/>
        <v>154476.75212985443</v>
      </c>
      <c r="K87" s="15">
        <f t="shared" si="173"/>
        <v>164586.94758271895</v>
      </c>
      <c r="L87" s="18">
        <f t="shared" ref="L87:L97" si="188">SUM(I87:K87)</f>
        <v>337811.63221180392</v>
      </c>
      <c r="M87" s="17"/>
      <c r="N87" s="9" t="str">
        <f t="shared" ref="N87:N97" si="189">H87</f>
        <v>HOV2</v>
      </c>
      <c r="O87" s="15">
        <f>SUMIFS(TourMode_Input!J:J,TourMode_Input!$H:$H,$A87,TourMode_Input!$I:$I,TourMode!$A$84)*Index!$D$3</f>
        <v>19040</v>
      </c>
      <c r="P87" s="15">
        <f>SUMIFS(TourMode_Input!K:K,TourMode_Input!$H:$H,$A87,TourMode_Input!$I:$I,TourMode!$A$84)*Index!$D$3</f>
        <v>141592</v>
      </c>
      <c r="Q87" s="15">
        <f>SUMIFS(TourMode_Input!L:L,TourMode_Input!$H:$H,$A87,TourMode_Input!$I:$I,TourMode!$A$84)*Index!$D$3</f>
        <v>163484</v>
      </c>
      <c r="R87" s="15">
        <f>SUMIFS(TourMode_Input!M:M,TourMode_Input!$H:$H,$A87,TourMode_Input!$I:$I,TourMode!$A$84)*Index!$D$3</f>
        <v>324116</v>
      </c>
      <c r="T87" s="9" t="str">
        <f t="shared" ref="T87:T97" si="190">N87</f>
        <v>HOV2</v>
      </c>
      <c r="U87" s="19">
        <f t="shared" ref="U87:U98" si="191">I87/I$98</f>
        <v>0.41693574032003183</v>
      </c>
      <c r="V87" s="19">
        <f t="shared" ref="V87:V98" si="192">J87/J$98</f>
        <v>0.57763866210663961</v>
      </c>
      <c r="W87" s="19">
        <f t="shared" ref="W87:W98" si="193">K87/K$98</f>
        <v>0.7381706071002706</v>
      </c>
      <c r="X87" s="19">
        <f t="shared" ref="X87:X98" si="194">L87/L$98</f>
        <v>0.63099901414338744</v>
      </c>
      <c r="Y87" s="17"/>
      <c r="Z87" s="9" t="str">
        <f t="shared" ref="Z87:Z97" si="195">T87</f>
        <v>HOV2</v>
      </c>
      <c r="AA87" s="19">
        <f t="shared" ref="AA87:AA98" si="196">O87/O$98</f>
        <v>0.42343103678334743</v>
      </c>
      <c r="AB87" s="19">
        <f t="shared" ref="AB87:AB98" si="197">P87/P$98</f>
        <v>0.52945839627862457</v>
      </c>
      <c r="AC87" s="19">
        <f t="shared" ref="AC87:AC98" si="198">Q87/Q$98</f>
        <v>0.73322389960801193</v>
      </c>
      <c r="AD87" s="19">
        <f t="shared" ref="AD87:AD98" si="199">R87/R$98</f>
        <v>0.60541691572026302</v>
      </c>
      <c r="AF87" s="9" t="str">
        <f t="shared" ref="AF87:AF97" si="200">Z87</f>
        <v>HOV2</v>
      </c>
      <c r="AG87" s="15">
        <f t="shared" ref="AG87:AG98" si="201">O87-I87</f>
        <v>292.06750076945173</v>
      </c>
      <c r="AH87" s="15">
        <f t="shared" si="176"/>
        <v>-12884.752129854431</v>
      </c>
      <c r="AI87" s="15">
        <f t="shared" si="177"/>
        <v>-1102.9475827189453</v>
      </c>
      <c r="AJ87" s="16">
        <f t="shared" si="178"/>
        <v>-13695.632211803924</v>
      </c>
      <c r="AK87" s="17"/>
      <c r="AL87" s="9" t="str">
        <f t="shared" ref="AL87:AL97" si="202">AF87</f>
        <v>HOV2</v>
      </c>
      <c r="AM87" s="19">
        <f t="shared" ref="AM87:AM98" si="203">IF(I87=0, 0,AG87/I87)</f>
        <v>1.5578651180946953E-2</v>
      </c>
      <c r="AN87" s="19">
        <f t="shared" si="179"/>
        <v>-8.3409004605582343E-2</v>
      </c>
      <c r="AO87" s="19">
        <f t="shared" si="180"/>
        <v>-6.7013065064872191E-3</v>
      </c>
      <c r="AP87" s="20">
        <f t="shared" si="181"/>
        <v>-4.054221615203861E-2</v>
      </c>
      <c r="AR87" s="9" t="str">
        <f t="shared" ref="AR87:AR97" si="204">AL87</f>
        <v>HOV2</v>
      </c>
      <c r="AS87" s="55">
        <f>IF((AA87&gt;0)*AND(U87&gt;0),LN(U87/AA87)*$BE$1,IF((AA87=0)*AND(U87&gt;0),$BG$1,IF((AA87&gt;0)*AND(U87=0),-1*$BG$1,0)))</f>
        <v>-1.5458549734323776E-2</v>
      </c>
      <c r="AT87" s="55">
        <f t="shared" si="182"/>
        <v>8.7093930875925027E-2</v>
      </c>
      <c r="AU87" s="56">
        <f t="shared" si="183"/>
        <v>6.7238610808171284E-3</v>
      </c>
      <c r="AV87" s="61">
        <f t="shared" si="184"/>
        <v>4.1386962576363054E-2</v>
      </c>
      <c r="AX87" s="64" t="str">
        <v>Autos &lt;  Workers</v>
      </c>
      <c r="AY87" s="64">
        <v>0</v>
      </c>
      <c r="AZ87" s="64">
        <v>8.7093930875925027E-2</v>
      </c>
      <c r="BA87" s="64">
        <v>-0.10348318547721018</v>
      </c>
      <c r="BB87" s="64">
        <v>0</v>
      </c>
      <c r="BC87" s="64">
        <v>0</v>
      </c>
      <c r="BD87" s="64">
        <v>0</v>
      </c>
      <c r="BE87" s="64">
        <v>0</v>
      </c>
      <c r="BF87" s="64">
        <v>0</v>
      </c>
      <c r="BG87" s="64">
        <v>0</v>
      </c>
      <c r="BH87" s="64">
        <v>0</v>
      </c>
      <c r="BI87" s="64">
        <v>-0.25</v>
      </c>
      <c r="BJ87" s="64">
        <v>-0.25</v>
      </c>
      <c r="BL87"/>
      <c r="BM87" s="109" t="s">
        <v>157</v>
      </c>
      <c r="BN87" s="113">
        <v>0</v>
      </c>
      <c r="BO87" s="113">
        <v>0</v>
      </c>
      <c r="BP87" s="113">
        <v>0</v>
      </c>
      <c r="BQ87" s="113">
        <v>0</v>
      </c>
      <c r="BR87" s="113">
        <v>0</v>
      </c>
      <c r="BS87" s="114">
        <v>-12.549816572127995</v>
      </c>
      <c r="BT87" s="114">
        <v>-12.549816572127995</v>
      </c>
      <c r="BU87" s="114">
        <v>-12.549816572127995</v>
      </c>
      <c r="BV87" s="114">
        <v>0</v>
      </c>
      <c r="BW87" s="114">
        <v>0</v>
      </c>
      <c r="BX87" s="114">
        <v>0</v>
      </c>
      <c r="BY87" s="114">
        <v>0</v>
      </c>
      <c r="BZ87" s="114">
        <v>0</v>
      </c>
      <c r="CA87" s="114">
        <v>0</v>
      </c>
      <c r="CB87" s="115">
        <v>-20</v>
      </c>
      <c r="CC87" s="115">
        <v>-20</v>
      </c>
      <c r="CF87" s="109" t="s">
        <v>157</v>
      </c>
      <c r="CG87" s="112">
        <v>0</v>
      </c>
      <c r="CH87" s="112">
        <v>0</v>
      </c>
      <c r="CI87" s="112">
        <v>0</v>
      </c>
      <c r="CJ87" s="112">
        <v>0</v>
      </c>
      <c r="CK87" s="112">
        <v>0</v>
      </c>
      <c r="CL87" s="110">
        <f>BA87+BS87</f>
        <v>-12.653299757605204</v>
      </c>
      <c r="CM87" s="110">
        <f>BA87+BT87</f>
        <v>-12.653299757605204</v>
      </c>
      <c r="CN87" s="110">
        <f>BA87+BU87</f>
        <v>-12.653299757605204</v>
      </c>
      <c r="CO87" s="110">
        <f t="shared" si="185"/>
        <v>0</v>
      </c>
      <c r="CP87" s="110">
        <f t="shared" si="185"/>
        <v>0</v>
      </c>
      <c r="CQ87" s="110">
        <f t="shared" si="185"/>
        <v>0</v>
      </c>
      <c r="CR87" s="110">
        <f t="shared" si="185"/>
        <v>0</v>
      </c>
      <c r="CS87" s="110">
        <f t="shared" si="185"/>
        <v>0</v>
      </c>
      <c r="CT87" s="110">
        <f t="shared" si="185"/>
        <v>0</v>
      </c>
      <c r="CU87" s="111">
        <f t="shared" si="186"/>
        <v>-20.25</v>
      </c>
      <c r="CV87" s="111">
        <f t="shared" si="186"/>
        <v>-20.25</v>
      </c>
    </row>
    <row r="88" spans="1:100" s="64" customFormat="1" x14ac:dyDescent="0.25">
      <c r="A88" s="64">
        <v>3</v>
      </c>
      <c r="B88" s="9" t="s">
        <v>62</v>
      </c>
      <c r="C88" s="15">
        <f>SUMIFS(TourMode_Input!C:C,TourMode_Input!$A:$A,$A88,TourMode_Input!$B:$B,TourMode!$A$84)</f>
        <v>1255.3975</v>
      </c>
      <c r="D88" s="15">
        <f>SUMIFS(TourMode_Input!D:D,TourMode_Input!$A:$A,$A88,TourMode_Input!$B:$B,TourMode!$A$84)</f>
        <v>11287.252280000001</v>
      </c>
      <c r="E88" s="15">
        <f>SUMIFS(TourMode_Input!E:E,TourMode_Input!$A:$A,$A88,TourMode_Input!$B:$B,TourMode!$A$84)</f>
        <v>105985.71805</v>
      </c>
      <c r="F88" s="15">
        <f>SUMIFS(TourMode_Input!F:F,TourMode_Input!$A:$A,$A88,TourMode_Input!$B:$B,TourMode!$A$84)</f>
        <v>118528.36783</v>
      </c>
      <c r="G88" s="34"/>
      <c r="H88" s="9" t="str">
        <f t="shared" si="187"/>
        <v>HOV3</v>
      </c>
      <c r="I88" s="15">
        <f t="shared" si="173"/>
        <v>26218.067500769444</v>
      </c>
      <c r="J88" s="15">
        <f t="shared" si="173"/>
        <v>112951.24787014555</v>
      </c>
      <c r="K88" s="15">
        <f t="shared" si="173"/>
        <v>58379.052417281062</v>
      </c>
      <c r="L88" s="18">
        <f t="shared" si="188"/>
        <v>197548.36778819605</v>
      </c>
      <c r="M88" s="17"/>
      <c r="N88" s="9" t="str">
        <f t="shared" si="189"/>
        <v>HOV3</v>
      </c>
      <c r="O88" s="15">
        <f>SUMIFS(TourMode_Input!J:J,TourMode_Input!$H:$H,$A88,TourMode_Input!$I:$I,TourMode!$A$84)*Index!$D$3</f>
        <v>25926</v>
      </c>
      <c r="P88" s="15">
        <f>SUMIFS(TourMode_Input!K:K,TourMode_Input!$H:$H,$A88,TourMode_Input!$I:$I,TourMode!$A$84)*Index!$D$3</f>
        <v>125266</v>
      </c>
      <c r="Q88" s="15">
        <f>SUMIFS(TourMode_Input!L:L,TourMode_Input!$H:$H,$A88,TourMode_Input!$I:$I,TourMode!$A$84)*Index!$D$3</f>
        <v>59482</v>
      </c>
      <c r="R88" s="15">
        <f>SUMIFS(TourMode_Input!M:M,TourMode_Input!$H:$H,$A88,TourMode_Input!$I:$I,TourMode!$A$84)*Index!$D$3</f>
        <v>210674</v>
      </c>
      <c r="T88" s="9" t="str">
        <f t="shared" si="190"/>
        <v>HOV3</v>
      </c>
      <c r="U88" s="19">
        <f t="shared" si="191"/>
        <v>0.58306425967996822</v>
      </c>
      <c r="V88" s="19">
        <f t="shared" si="192"/>
        <v>0.42236133789336028</v>
      </c>
      <c r="W88" s="19">
        <f t="shared" si="193"/>
        <v>0.2618293928997294</v>
      </c>
      <c r="X88" s="19">
        <f t="shared" si="194"/>
        <v>0.36900098585661245</v>
      </c>
      <c r="Y88" s="17"/>
      <c r="Z88" s="9" t="str">
        <f t="shared" si="195"/>
        <v>HOV3</v>
      </c>
      <c r="AA88" s="19">
        <f t="shared" si="196"/>
        <v>0.57656896321665263</v>
      </c>
      <c r="AB88" s="19">
        <f t="shared" si="197"/>
        <v>0.46841018891066005</v>
      </c>
      <c r="AC88" s="19">
        <f t="shared" si="198"/>
        <v>0.26677610039198801</v>
      </c>
      <c r="AD88" s="19">
        <f t="shared" si="199"/>
        <v>0.39351838015540946</v>
      </c>
      <c r="AF88" s="9" t="str">
        <f t="shared" si="200"/>
        <v>HOV3</v>
      </c>
      <c r="AG88" s="15">
        <f t="shared" si="201"/>
        <v>-292.06750076944445</v>
      </c>
      <c r="AH88" s="15">
        <f t="shared" si="176"/>
        <v>12314.752129854445</v>
      </c>
      <c r="AI88" s="15">
        <f t="shared" si="177"/>
        <v>1102.9475827189381</v>
      </c>
      <c r="AJ88" s="16">
        <f t="shared" si="178"/>
        <v>13125.632211803953</v>
      </c>
      <c r="AK88" s="17"/>
      <c r="AL88" s="9" t="str">
        <f t="shared" si="202"/>
        <v>HOV3</v>
      </c>
      <c r="AM88" s="19">
        <f t="shared" si="203"/>
        <v>-1.1139932443948163E-2</v>
      </c>
      <c r="AN88" s="19">
        <f t="shared" si="179"/>
        <v>0.10902714544607869</v>
      </c>
      <c r="AO88" s="19">
        <f t="shared" si="180"/>
        <v>1.8892865455151672E-2</v>
      </c>
      <c r="AP88" s="20">
        <f t="shared" si="181"/>
        <v>6.6442625463130955E-2</v>
      </c>
      <c r="AR88" s="9" t="str">
        <f t="shared" si="204"/>
        <v>HOV3</v>
      </c>
      <c r="AS88" s="55">
        <f t="shared" ref="AS88:AS97" si="205">IF((AA88&gt;0)*AND(U88&gt;0),LN(U88/AA88)*$BE$1,IF((AA88=0)*AND(U88&gt;0),$BG$1,IF((AA88&gt;0)*AND(U88=0),-1*$BG$1,0)))</f>
        <v>1.120244619089153E-2</v>
      </c>
      <c r="AT88" s="55">
        <f t="shared" si="182"/>
        <v>-0.10348318547721018</v>
      </c>
      <c r="AU88" s="56">
        <f t="shared" si="183"/>
        <v>-1.8716611770379258E-2</v>
      </c>
      <c r="AV88" s="61">
        <f t="shared" si="184"/>
        <v>-6.4328460448054681E-2</v>
      </c>
      <c r="AX88" s="64" t="str">
        <v>Autos &gt;= Workers</v>
      </c>
      <c r="AY88" s="64">
        <v>0</v>
      </c>
      <c r="AZ88" s="64">
        <v>6.7238610808171284E-3</v>
      </c>
      <c r="BA88" s="64">
        <v>-1.8716611770379258E-2</v>
      </c>
      <c r="BB88" s="64">
        <v>0</v>
      </c>
      <c r="BC88" s="64">
        <v>0</v>
      </c>
      <c r="BD88" s="64">
        <v>0</v>
      </c>
      <c r="BE88" s="64">
        <v>0</v>
      </c>
      <c r="BF88" s="64">
        <v>0</v>
      </c>
      <c r="BG88" s="64">
        <v>0</v>
      </c>
      <c r="BH88" s="64">
        <v>0</v>
      </c>
      <c r="BI88" s="64">
        <v>0</v>
      </c>
      <c r="BJ88" s="64">
        <v>0</v>
      </c>
      <c r="BL88"/>
      <c r="BM88" s="109" t="s">
        <v>158</v>
      </c>
      <c r="BN88" s="113">
        <v>0</v>
      </c>
      <c r="BO88" s="113">
        <v>0</v>
      </c>
      <c r="BP88" s="113">
        <v>0</v>
      </c>
      <c r="BQ88" s="113">
        <v>0</v>
      </c>
      <c r="BR88" s="113">
        <v>0</v>
      </c>
      <c r="BS88" s="114">
        <v>-1.352157381092403</v>
      </c>
      <c r="BT88" s="114">
        <v>-1.352157381092403</v>
      </c>
      <c r="BU88" s="114">
        <v>-1.352157381092403</v>
      </c>
      <c r="BV88" s="114">
        <v>0</v>
      </c>
      <c r="BW88" s="114">
        <v>0</v>
      </c>
      <c r="BX88" s="114">
        <v>0</v>
      </c>
      <c r="BY88" s="114">
        <v>0</v>
      </c>
      <c r="BZ88" s="114">
        <v>0</v>
      </c>
      <c r="CA88" s="114">
        <v>0</v>
      </c>
      <c r="CB88" s="115">
        <v>-20</v>
      </c>
      <c r="CC88" s="115">
        <v>-20</v>
      </c>
      <c r="CF88" s="109" t="s">
        <v>158</v>
      </c>
      <c r="CG88" s="112">
        <v>0</v>
      </c>
      <c r="CH88" s="112">
        <v>0</v>
      </c>
      <c r="CI88" s="112">
        <v>0</v>
      </c>
      <c r="CJ88" s="112">
        <v>0</v>
      </c>
      <c r="CK88" s="112">
        <v>0</v>
      </c>
      <c r="CL88" s="110">
        <f>BA88+BS88</f>
        <v>-1.3708739928627822</v>
      </c>
      <c r="CM88" s="110">
        <f>BA88+BT88</f>
        <v>-1.3708739928627822</v>
      </c>
      <c r="CN88" s="110">
        <f>BA88+BU88</f>
        <v>-1.3708739928627822</v>
      </c>
      <c r="CO88" s="110">
        <f t="shared" si="185"/>
        <v>0</v>
      </c>
      <c r="CP88" s="110">
        <f t="shared" si="185"/>
        <v>0</v>
      </c>
      <c r="CQ88" s="110">
        <f t="shared" si="185"/>
        <v>0</v>
      </c>
      <c r="CR88" s="110">
        <f t="shared" si="185"/>
        <v>0</v>
      </c>
      <c r="CS88" s="110">
        <f t="shared" si="185"/>
        <v>0</v>
      </c>
      <c r="CT88" s="110">
        <f t="shared" si="185"/>
        <v>0</v>
      </c>
      <c r="CU88" s="111">
        <f t="shared" si="186"/>
        <v>-20</v>
      </c>
      <c r="CV88" s="111">
        <f t="shared" si="186"/>
        <v>-20</v>
      </c>
    </row>
    <row r="89" spans="1:100" s="64" customFormat="1" x14ac:dyDescent="0.25">
      <c r="A89" s="64">
        <v>4</v>
      </c>
      <c r="B89" s="9" t="s">
        <v>45</v>
      </c>
      <c r="C89" s="15">
        <f>SUMIFS(TourMode_Input!C:C,TourMode_Input!$A:$A,$A89,TourMode_Input!$B:$B,TourMode!$A$84)</f>
        <v>0</v>
      </c>
      <c r="D89" s="15">
        <f>SUMIFS(TourMode_Input!D:D,TourMode_Input!$A:$A,$A89,TourMode_Input!$B:$B,TourMode!$A$84)</f>
        <v>0</v>
      </c>
      <c r="E89" s="15">
        <f>SUMIFS(TourMode_Input!E:E,TourMode_Input!$A:$A,$A89,TourMode_Input!$B:$B,TourMode!$A$84)</f>
        <v>0</v>
      </c>
      <c r="F89" s="15">
        <f>SUMIFS(TourMode_Input!F:F,TourMode_Input!$A:$A,$A89,TourMode_Input!$B:$B,TourMode!$A$84)</f>
        <v>0</v>
      </c>
      <c r="G89" s="34"/>
      <c r="H89" s="9" t="str">
        <f t="shared" si="187"/>
        <v>WALK</v>
      </c>
      <c r="I89" s="15">
        <f t="shared" si="173"/>
        <v>0</v>
      </c>
      <c r="J89" s="15">
        <f t="shared" si="173"/>
        <v>0</v>
      </c>
      <c r="K89" s="15">
        <f t="shared" si="173"/>
        <v>0</v>
      </c>
      <c r="L89" s="18">
        <f t="shared" si="188"/>
        <v>0</v>
      </c>
      <c r="M89" s="17"/>
      <c r="N89" s="9" t="str">
        <f t="shared" si="189"/>
        <v>WALK</v>
      </c>
      <c r="O89" s="15">
        <f>SUMIFS(TourMode_Input!J:J,TourMode_Input!$H:$H,$A89,TourMode_Input!$I:$I,TourMode!$A$84)*Index!$D$3</f>
        <v>0</v>
      </c>
      <c r="P89" s="15">
        <f>SUMIFS(TourMode_Input!K:K,TourMode_Input!$H:$H,$A89,TourMode_Input!$I:$I,TourMode!$A$84)*Index!$D$3</f>
        <v>0</v>
      </c>
      <c r="Q89" s="15">
        <f>SUMIFS(TourMode_Input!L:L,TourMode_Input!$H:$H,$A89,TourMode_Input!$I:$I,TourMode!$A$84)*Index!$D$3</f>
        <v>0</v>
      </c>
      <c r="R89" s="15">
        <f>SUMIFS(TourMode_Input!M:M,TourMode_Input!$H:$H,$A89,TourMode_Input!$I:$I,TourMode!$A$84)*Index!$D$3</f>
        <v>0</v>
      </c>
      <c r="T89" s="9" t="str">
        <f t="shared" si="190"/>
        <v>WALK</v>
      </c>
      <c r="U89" s="19">
        <f t="shared" si="191"/>
        <v>0</v>
      </c>
      <c r="V89" s="19">
        <f t="shared" si="192"/>
        <v>0</v>
      </c>
      <c r="W89" s="19">
        <f t="shared" si="193"/>
        <v>0</v>
      </c>
      <c r="X89" s="19">
        <f t="shared" si="194"/>
        <v>0</v>
      </c>
      <c r="Y89" s="17"/>
      <c r="Z89" s="9" t="str">
        <f t="shared" si="195"/>
        <v>WALK</v>
      </c>
      <c r="AA89" s="19">
        <f t="shared" si="196"/>
        <v>0</v>
      </c>
      <c r="AB89" s="19">
        <f t="shared" si="197"/>
        <v>0</v>
      </c>
      <c r="AC89" s="19">
        <f t="shared" si="198"/>
        <v>0</v>
      </c>
      <c r="AD89" s="19">
        <f t="shared" si="199"/>
        <v>0</v>
      </c>
      <c r="AF89" s="9" t="str">
        <f t="shared" si="200"/>
        <v>WALK</v>
      </c>
      <c r="AG89" s="15">
        <f t="shared" si="201"/>
        <v>0</v>
      </c>
      <c r="AH89" s="15">
        <f t="shared" si="176"/>
        <v>0</v>
      </c>
      <c r="AI89" s="15">
        <f t="shared" si="177"/>
        <v>0</v>
      </c>
      <c r="AJ89" s="16">
        <f t="shared" si="178"/>
        <v>0</v>
      </c>
      <c r="AK89" s="17"/>
      <c r="AL89" s="9" t="str">
        <f t="shared" si="202"/>
        <v>WALK</v>
      </c>
      <c r="AM89" s="19">
        <f t="shared" si="203"/>
        <v>0</v>
      </c>
      <c r="AN89" s="19">
        <f t="shared" si="179"/>
        <v>0</v>
      </c>
      <c r="AO89" s="19">
        <f t="shared" si="180"/>
        <v>0</v>
      </c>
      <c r="AP89" s="20">
        <f t="shared" si="181"/>
        <v>0</v>
      </c>
      <c r="AR89" s="9" t="str">
        <f t="shared" si="204"/>
        <v>WALK</v>
      </c>
      <c r="AS89" s="55">
        <f t="shared" si="205"/>
        <v>0</v>
      </c>
      <c r="AT89" s="55">
        <f t="shared" si="182"/>
        <v>0</v>
      </c>
      <c r="AU89" s="56">
        <f t="shared" si="183"/>
        <v>0</v>
      </c>
      <c r="AV89" s="61">
        <f t="shared" si="184"/>
        <v>0</v>
      </c>
      <c r="AX89"/>
      <c r="AY89"/>
      <c r="AZ89"/>
      <c r="BA89"/>
      <c r="BB89"/>
      <c r="BC89"/>
      <c r="BD89"/>
      <c r="BE89"/>
      <c r="BF89"/>
      <c r="BG89"/>
      <c r="BH89"/>
      <c r="BI89"/>
      <c r="BJ89"/>
      <c r="BL89"/>
    </row>
    <row r="90" spans="1:100" s="64" customFormat="1" x14ac:dyDescent="0.25">
      <c r="A90" s="64">
        <v>5</v>
      </c>
      <c r="B90" s="9" t="s">
        <v>46</v>
      </c>
      <c r="C90" s="15">
        <f>SUMIFS(TourMode_Input!C:C,TourMode_Input!$A:$A,$A90,TourMode_Input!$B:$B,TourMode!$A$84)</f>
        <v>0</v>
      </c>
      <c r="D90" s="15">
        <f>SUMIFS(TourMode_Input!D:D,TourMode_Input!$A:$A,$A90,TourMode_Input!$B:$B,TourMode!$A$84)</f>
        <v>0</v>
      </c>
      <c r="E90" s="15">
        <f>SUMIFS(TourMode_Input!E:E,TourMode_Input!$A:$A,$A90,TourMode_Input!$B:$B,TourMode!$A$84)</f>
        <v>0</v>
      </c>
      <c r="F90" s="15">
        <f>SUMIFS(TourMode_Input!F:F,TourMode_Input!$A:$A,$A90,TourMode_Input!$B:$B,TourMode!$A$84)</f>
        <v>0</v>
      </c>
      <c r="G90" s="34"/>
      <c r="H90" s="9" t="str">
        <f t="shared" si="187"/>
        <v>BIKE</v>
      </c>
      <c r="I90" s="15">
        <f t="shared" si="173"/>
        <v>0</v>
      </c>
      <c r="J90" s="15">
        <f t="shared" si="173"/>
        <v>0</v>
      </c>
      <c r="K90" s="15">
        <f t="shared" si="173"/>
        <v>0</v>
      </c>
      <c r="L90" s="18">
        <f t="shared" si="188"/>
        <v>0</v>
      </c>
      <c r="M90" s="17"/>
      <c r="N90" s="9" t="str">
        <f t="shared" si="189"/>
        <v>BIKE</v>
      </c>
      <c r="O90" s="15">
        <f>SUMIFS(TourMode_Input!J:J,TourMode_Input!$H:$H,$A90,TourMode_Input!$I:$I,TourMode!$A$84)*Index!$D$3</f>
        <v>0</v>
      </c>
      <c r="P90" s="15">
        <f>SUMIFS(TourMode_Input!K:K,TourMode_Input!$H:$H,$A90,TourMode_Input!$I:$I,TourMode!$A$84)*Index!$D$3</f>
        <v>0</v>
      </c>
      <c r="Q90" s="15">
        <f>SUMIFS(TourMode_Input!L:L,TourMode_Input!$H:$H,$A90,TourMode_Input!$I:$I,TourMode!$A$84)*Index!$D$3</f>
        <v>0</v>
      </c>
      <c r="R90" s="15">
        <f>SUMIFS(TourMode_Input!M:M,TourMode_Input!$H:$H,$A90,TourMode_Input!$I:$I,TourMode!$A$84)*Index!$D$3</f>
        <v>0</v>
      </c>
      <c r="T90" s="9" t="str">
        <f t="shared" si="190"/>
        <v>BIKE</v>
      </c>
      <c r="U90" s="19">
        <f t="shared" si="191"/>
        <v>0</v>
      </c>
      <c r="V90" s="19">
        <f t="shared" si="192"/>
        <v>0</v>
      </c>
      <c r="W90" s="19">
        <f t="shared" si="193"/>
        <v>0</v>
      </c>
      <c r="X90" s="19">
        <f t="shared" si="194"/>
        <v>0</v>
      </c>
      <c r="Y90" s="17"/>
      <c r="Z90" s="9" t="str">
        <f t="shared" si="195"/>
        <v>BIKE</v>
      </c>
      <c r="AA90" s="19">
        <f t="shared" si="196"/>
        <v>0</v>
      </c>
      <c r="AB90" s="19">
        <f t="shared" si="197"/>
        <v>0</v>
      </c>
      <c r="AC90" s="19">
        <f t="shared" si="198"/>
        <v>0</v>
      </c>
      <c r="AD90" s="19">
        <f t="shared" si="199"/>
        <v>0</v>
      </c>
      <c r="AF90" s="9" t="str">
        <f t="shared" si="200"/>
        <v>BIKE</v>
      </c>
      <c r="AG90" s="15">
        <f t="shared" si="201"/>
        <v>0</v>
      </c>
      <c r="AH90" s="15">
        <f t="shared" si="176"/>
        <v>0</v>
      </c>
      <c r="AI90" s="15">
        <f t="shared" si="177"/>
        <v>0</v>
      </c>
      <c r="AJ90" s="16">
        <f t="shared" si="178"/>
        <v>0</v>
      </c>
      <c r="AK90" s="17"/>
      <c r="AL90" s="9" t="str">
        <f t="shared" si="202"/>
        <v>BIKE</v>
      </c>
      <c r="AM90" s="19">
        <f t="shared" si="203"/>
        <v>0</v>
      </c>
      <c r="AN90" s="19">
        <f t="shared" si="179"/>
        <v>0</v>
      </c>
      <c r="AO90" s="19">
        <f t="shared" si="180"/>
        <v>0</v>
      </c>
      <c r="AP90" s="20">
        <f t="shared" si="181"/>
        <v>0</v>
      </c>
      <c r="AR90" s="9" t="str">
        <f t="shared" si="204"/>
        <v>BIKE</v>
      </c>
      <c r="AS90" s="55">
        <f t="shared" si="205"/>
        <v>0</v>
      </c>
      <c r="AT90" s="55">
        <f t="shared" si="182"/>
        <v>0</v>
      </c>
      <c r="AU90" s="56">
        <f t="shared" si="183"/>
        <v>0</v>
      </c>
      <c r="AV90" s="61">
        <f t="shared" si="184"/>
        <v>0</v>
      </c>
      <c r="AX90"/>
      <c r="AY90"/>
      <c r="AZ90"/>
      <c r="BA90"/>
      <c r="BB90"/>
      <c r="BC90"/>
      <c r="BD90"/>
      <c r="BE90"/>
      <c r="BF90"/>
      <c r="BG90"/>
      <c r="BH90"/>
      <c r="BI90"/>
      <c r="BJ90"/>
      <c r="BL90"/>
    </row>
    <row r="91" spans="1:100" s="64" customFormat="1" x14ac:dyDescent="0.25">
      <c r="A91" s="64">
        <v>6</v>
      </c>
      <c r="B91" s="9" t="s">
        <v>56</v>
      </c>
      <c r="C91" s="15">
        <f>SUMIFS(TourMode_Input!C:C,TourMode_Input!$A:$A,$A91,TourMode_Input!$B:$B,TourMode!$A$84)</f>
        <v>0</v>
      </c>
      <c r="D91" s="15">
        <f>SUMIFS(TourMode_Input!D:D,TourMode_Input!$A:$A,$A91,TourMode_Input!$B:$B,TourMode!$A$84)</f>
        <v>0</v>
      </c>
      <c r="E91" s="15">
        <f>SUMIFS(TourMode_Input!E:E,TourMode_Input!$A:$A,$A91,TourMode_Input!$B:$B,TourMode!$A$84)</f>
        <v>0</v>
      </c>
      <c r="F91" s="15">
        <f>SUMIFS(TourMode_Input!F:F,TourMode_Input!$A:$A,$A91,TourMode_Input!$B:$B,TourMode!$A$84)</f>
        <v>0</v>
      </c>
      <c r="G91" s="34"/>
      <c r="H91" s="9" t="str">
        <f t="shared" si="187"/>
        <v>WLK TRN</v>
      </c>
      <c r="I91" s="67">
        <f t="shared" ref="I91:K94" si="206">C91</f>
        <v>0</v>
      </c>
      <c r="J91" s="67">
        <f t="shared" si="206"/>
        <v>0</v>
      </c>
      <c r="K91" s="67">
        <f t="shared" si="206"/>
        <v>0</v>
      </c>
      <c r="L91" s="69">
        <f t="shared" si="188"/>
        <v>0</v>
      </c>
      <c r="M91" s="17">
        <f>I91/I98</f>
        <v>0</v>
      </c>
      <c r="N91" s="9" t="str">
        <f t="shared" si="189"/>
        <v>WLK TRN</v>
      </c>
      <c r="O91" s="15">
        <f>SUMIFS(TourMode_Input!J:J,TourMode_Input!$H:$H,$A91,TourMode_Input!$I:$I,TourMode!$A$84)*Index!$D$3</f>
        <v>0</v>
      </c>
      <c r="P91" s="15">
        <f>SUMIFS(TourMode_Input!K:K,TourMode_Input!$H:$H,$A91,TourMode_Input!$I:$I,TourMode!$A$84)*Index!$D$3</f>
        <v>0</v>
      </c>
      <c r="Q91" s="15">
        <f>SUMIFS(TourMode_Input!L:L,TourMode_Input!$H:$H,$A91,TourMode_Input!$I:$I,TourMode!$A$84)*Index!$D$3</f>
        <v>0</v>
      </c>
      <c r="R91" s="15">
        <f>SUMIFS(TourMode_Input!M:M,TourMode_Input!$H:$H,$A91,TourMode_Input!$I:$I,TourMode!$A$84)*Index!$D$3</f>
        <v>0</v>
      </c>
      <c r="T91" s="9" t="str">
        <f t="shared" si="190"/>
        <v>WLK TRN</v>
      </c>
      <c r="U91" s="19">
        <f t="shared" si="191"/>
        <v>0</v>
      </c>
      <c r="V91" s="19">
        <f t="shared" si="192"/>
        <v>0</v>
      </c>
      <c r="W91" s="19">
        <f t="shared" si="193"/>
        <v>0</v>
      </c>
      <c r="X91" s="19">
        <f t="shared" si="194"/>
        <v>0</v>
      </c>
      <c r="Y91" s="17"/>
      <c r="Z91" s="9" t="str">
        <f t="shared" si="195"/>
        <v>WLK TRN</v>
      </c>
      <c r="AA91" s="19">
        <f t="shared" si="196"/>
        <v>0</v>
      </c>
      <c r="AB91" s="19">
        <f t="shared" si="197"/>
        <v>0</v>
      </c>
      <c r="AC91" s="19">
        <f t="shared" si="198"/>
        <v>0</v>
      </c>
      <c r="AD91" s="19">
        <f t="shared" si="199"/>
        <v>0</v>
      </c>
      <c r="AF91" s="9" t="str">
        <f t="shared" si="200"/>
        <v>WLK TRN</v>
      </c>
      <c r="AG91" s="15">
        <f t="shared" si="201"/>
        <v>0</v>
      </c>
      <c r="AH91" s="15">
        <f t="shared" si="176"/>
        <v>0</v>
      </c>
      <c r="AI91" s="15">
        <f t="shared" si="177"/>
        <v>0</v>
      </c>
      <c r="AJ91" s="16">
        <f t="shared" si="178"/>
        <v>0</v>
      </c>
      <c r="AK91" s="17"/>
      <c r="AL91" s="9" t="str">
        <f t="shared" si="202"/>
        <v>WLK TRN</v>
      </c>
      <c r="AM91" s="19">
        <f t="shared" si="203"/>
        <v>0</v>
      </c>
      <c r="AN91" s="19">
        <f t="shared" si="179"/>
        <v>0</v>
      </c>
      <c r="AO91" s="19">
        <f t="shared" si="180"/>
        <v>0</v>
      </c>
      <c r="AP91" s="20">
        <f t="shared" si="181"/>
        <v>0</v>
      </c>
      <c r="AR91" s="9" t="str">
        <f t="shared" si="204"/>
        <v>WLK TRN</v>
      </c>
      <c r="AS91" s="55">
        <f t="shared" si="205"/>
        <v>0</v>
      </c>
      <c r="AT91" s="55">
        <f t="shared" si="182"/>
        <v>0</v>
      </c>
      <c r="AU91" s="56">
        <f t="shared" si="183"/>
        <v>0</v>
      </c>
      <c r="AV91" s="61">
        <f t="shared" si="184"/>
        <v>0</v>
      </c>
      <c r="AX91"/>
      <c r="AY91"/>
      <c r="AZ91"/>
      <c r="BA91"/>
      <c r="BB91"/>
      <c r="BC91"/>
      <c r="BD91"/>
      <c r="BE91"/>
      <c r="BF91"/>
      <c r="BG91"/>
      <c r="BH91"/>
      <c r="BI91"/>
      <c r="BJ91"/>
      <c r="BL91"/>
    </row>
    <row r="92" spans="1:100" s="64" customFormat="1" x14ac:dyDescent="0.25">
      <c r="A92" s="64">
        <v>7</v>
      </c>
      <c r="B92" s="9" t="s">
        <v>58</v>
      </c>
      <c r="C92" s="15">
        <f>SUMIFS(TourMode_Input!C:C,TourMode_Input!$A:$A,$A92,TourMode_Input!$B:$B,TourMode!$A$84)</f>
        <v>0</v>
      </c>
      <c r="D92" s="15">
        <f>SUMIFS(TourMode_Input!D:D,TourMode_Input!$A:$A,$A92,TourMode_Input!$B:$B,TourMode!$A$84)</f>
        <v>0</v>
      </c>
      <c r="E92" s="15">
        <f>SUMIFS(TourMode_Input!E:E,TourMode_Input!$A:$A,$A92,TourMode_Input!$B:$B,TourMode!$A$84)</f>
        <v>0</v>
      </c>
      <c r="F92" s="15">
        <f>SUMIFS(TourMode_Input!F:F,TourMode_Input!$A:$A,$A92,TourMode_Input!$B:$B,TourMode!$A$84)</f>
        <v>0</v>
      </c>
      <c r="G92" s="34"/>
      <c r="H92" s="9" t="str">
        <f t="shared" si="187"/>
        <v>PNR TRN</v>
      </c>
      <c r="I92" s="67">
        <f t="shared" si="206"/>
        <v>0</v>
      </c>
      <c r="J92" s="67">
        <f t="shared" si="206"/>
        <v>0</v>
      </c>
      <c r="K92" s="67">
        <f t="shared" si="206"/>
        <v>0</v>
      </c>
      <c r="L92" s="69">
        <f t="shared" si="188"/>
        <v>0</v>
      </c>
      <c r="M92" s="17"/>
      <c r="N92" s="9" t="str">
        <f t="shared" si="189"/>
        <v>PNR TRN</v>
      </c>
      <c r="O92" s="15">
        <f>SUMIFS(TourMode_Input!J:J,TourMode_Input!$H:$H,$A92,TourMode_Input!$I:$I,TourMode!$A$84)*Index!$D$3</f>
        <v>0</v>
      </c>
      <c r="P92" s="15">
        <f>SUMIFS(TourMode_Input!K:K,TourMode_Input!$H:$H,$A92,TourMode_Input!$I:$I,TourMode!$A$84)*Index!$D$3</f>
        <v>0</v>
      </c>
      <c r="Q92" s="15">
        <f>SUMIFS(TourMode_Input!L:L,TourMode_Input!$H:$H,$A92,TourMode_Input!$I:$I,TourMode!$A$84)*Index!$D$3</f>
        <v>0</v>
      </c>
      <c r="R92" s="15">
        <f>SUMIFS(TourMode_Input!M:M,TourMode_Input!$H:$H,$A92,TourMode_Input!$I:$I,TourMode!$A$84)*Index!$D$3</f>
        <v>0</v>
      </c>
      <c r="T92" s="9" t="str">
        <f t="shared" si="190"/>
        <v>PNR TRN</v>
      </c>
      <c r="U92" s="19">
        <f t="shared" si="191"/>
        <v>0</v>
      </c>
      <c r="V92" s="19">
        <f t="shared" si="192"/>
        <v>0</v>
      </c>
      <c r="W92" s="19">
        <f t="shared" si="193"/>
        <v>0</v>
      </c>
      <c r="X92" s="19">
        <f t="shared" si="194"/>
        <v>0</v>
      </c>
      <c r="Y92" s="17"/>
      <c r="Z92" s="9" t="str">
        <f t="shared" si="195"/>
        <v>PNR TRN</v>
      </c>
      <c r="AA92" s="19">
        <f t="shared" si="196"/>
        <v>0</v>
      </c>
      <c r="AB92" s="19">
        <f t="shared" si="197"/>
        <v>0</v>
      </c>
      <c r="AC92" s="19">
        <f t="shared" si="198"/>
        <v>0</v>
      </c>
      <c r="AD92" s="19">
        <f t="shared" si="199"/>
        <v>0</v>
      </c>
      <c r="AF92" s="9" t="str">
        <f t="shared" si="200"/>
        <v>PNR TRN</v>
      </c>
      <c r="AG92" s="15">
        <f t="shared" si="201"/>
        <v>0</v>
      </c>
      <c r="AH92" s="15">
        <f t="shared" si="176"/>
        <v>0</v>
      </c>
      <c r="AI92" s="15">
        <f t="shared" si="177"/>
        <v>0</v>
      </c>
      <c r="AJ92" s="16">
        <f t="shared" si="178"/>
        <v>0</v>
      </c>
      <c r="AK92" s="17"/>
      <c r="AL92" s="9" t="str">
        <f t="shared" si="202"/>
        <v>PNR TRN</v>
      </c>
      <c r="AM92" s="19">
        <f t="shared" si="203"/>
        <v>0</v>
      </c>
      <c r="AN92" s="19">
        <f t="shared" si="179"/>
        <v>0</v>
      </c>
      <c r="AO92" s="19">
        <f t="shared" si="180"/>
        <v>0</v>
      </c>
      <c r="AP92" s="20">
        <f t="shared" si="181"/>
        <v>0</v>
      </c>
      <c r="AR92" s="9" t="str">
        <f t="shared" si="204"/>
        <v>PNR TRN</v>
      </c>
      <c r="AS92" s="55">
        <f t="shared" si="205"/>
        <v>0</v>
      </c>
      <c r="AT92" s="55">
        <f t="shared" si="182"/>
        <v>0</v>
      </c>
      <c r="AU92" s="56">
        <f t="shared" si="183"/>
        <v>0</v>
      </c>
      <c r="AV92" s="61">
        <f t="shared" si="184"/>
        <v>0</v>
      </c>
      <c r="AX92"/>
      <c r="AY92"/>
      <c r="AZ92"/>
      <c r="BA92"/>
      <c r="BB92"/>
      <c r="BC92"/>
      <c r="BD92"/>
      <c r="BE92"/>
      <c r="BF92"/>
      <c r="BG92"/>
      <c r="BH92"/>
      <c r="BI92"/>
      <c r="BJ92"/>
      <c r="BL92"/>
    </row>
    <row r="93" spans="1:100" s="64" customFormat="1" x14ac:dyDescent="0.25">
      <c r="A93" s="64">
        <v>8</v>
      </c>
      <c r="B93" s="9" t="s">
        <v>57</v>
      </c>
      <c r="C93" s="15">
        <f>SUMIFS(TourMode_Input!C:C,TourMode_Input!$A:$A,$A93,TourMode_Input!$B:$B,TourMode!$A$84)</f>
        <v>0</v>
      </c>
      <c r="D93" s="15">
        <f>SUMIFS(TourMode_Input!D:D,TourMode_Input!$A:$A,$A93,TourMode_Input!$B:$B,TourMode!$A$84)</f>
        <v>0</v>
      </c>
      <c r="E93" s="15">
        <f>SUMIFS(TourMode_Input!E:E,TourMode_Input!$A:$A,$A93,TourMode_Input!$B:$B,TourMode!$A$84)</f>
        <v>0</v>
      </c>
      <c r="F93" s="15">
        <f>SUMIFS(TourMode_Input!F:F,TourMode_Input!$A:$A,$A93,TourMode_Input!$B:$B,TourMode!$A$84)</f>
        <v>0</v>
      </c>
      <c r="G93" s="34"/>
      <c r="H93" s="9" t="str">
        <f t="shared" si="187"/>
        <v>KNR TRN</v>
      </c>
      <c r="I93" s="67">
        <f t="shared" si="206"/>
        <v>0</v>
      </c>
      <c r="J93" s="67">
        <f t="shared" si="206"/>
        <v>0</v>
      </c>
      <c r="K93" s="67">
        <f t="shared" si="206"/>
        <v>0</v>
      </c>
      <c r="L93" s="69">
        <f t="shared" si="188"/>
        <v>0</v>
      </c>
      <c r="M93" s="17"/>
      <c r="N93" s="9" t="str">
        <f t="shared" si="189"/>
        <v>KNR TRN</v>
      </c>
      <c r="O93" s="15">
        <f>SUMIFS(TourMode_Input!J:J,TourMode_Input!$H:$H,$A93,TourMode_Input!$I:$I,TourMode!$A$84)*Index!$D$3</f>
        <v>0</v>
      </c>
      <c r="P93" s="15">
        <f>SUMIFS(TourMode_Input!K:K,TourMode_Input!$H:$H,$A93,TourMode_Input!$I:$I,TourMode!$A$84)*Index!$D$3</f>
        <v>0</v>
      </c>
      <c r="Q93" s="15">
        <f>SUMIFS(TourMode_Input!L:L,TourMode_Input!$H:$H,$A93,TourMode_Input!$I:$I,TourMode!$A$84)*Index!$D$3</f>
        <v>0</v>
      </c>
      <c r="R93" s="15">
        <f>SUMIFS(TourMode_Input!M:M,TourMode_Input!$H:$H,$A93,TourMode_Input!$I:$I,TourMode!$A$84)*Index!$D$3</f>
        <v>0</v>
      </c>
      <c r="T93" s="9" t="str">
        <f t="shared" si="190"/>
        <v>KNR TRN</v>
      </c>
      <c r="U93" s="19">
        <f t="shared" si="191"/>
        <v>0</v>
      </c>
      <c r="V93" s="19">
        <f t="shared" si="192"/>
        <v>0</v>
      </c>
      <c r="W93" s="19">
        <f t="shared" si="193"/>
        <v>0</v>
      </c>
      <c r="X93" s="19">
        <f t="shared" si="194"/>
        <v>0</v>
      </c>
      <c r="Y93" s="17"/>
      <c r="Z93" s="9" t="str">
        <f t="shared" si="195"/>
        <v>KNR TRN</v>
      </c>
      <c r="AA93" s="19">
        <f t="shared" si="196"/>
        <v>0</v>
      </c>
      <c r="AB93" s="19">
        <f t="shared" si="197"/>
        <v>0</v>
      </c>
      <c r="AC93" s="19">
        <f t="shared" si="198"/>
        <v>0</v>
      </c>
      <c r="AD93" s="19">
        <f t="shared" si="199"/>
        <v>0</v>
      </c>
      <c r="AF93" s="9" t="str">
        <f t="shared" si="200"/>
        <v>KNR TRN</v>
      </c>
      <c r="AG93" s="15">
        <f t="shared" si="201"/>
        <v>0</v>
      </c>
      <c r="AH93" s="15">
        <f t="shared" si="176"/>
        <v>0</v>
      </c>
      <c r="AI93" s="15">
        <f t="shared" si="177"/>
        <v>0</v>
      </c>
      <c r="AJ93" s="16">
        <f t="shared" si="178"/>
        <v>0</v>
      </c>
      <c r="AK93" s="17"/>
      <c r="AL93" s="9" t="str">
        <f t="shared" si="202"/>
        <v>KNR TRN</v>
      </c>
      <c r="AM93" s="19">
        <f t="shared" si="203"/>
        <v>0</v>
      </c>
      <c r="AN93" s="19">
        <f t="shared" si="179"/>
        <v>0</v>
      </c>
      <c r="AO93" s="19">
        <f t="shared" si="180"/>
        <v>0</v>
      </c>
      <c r="AP93" s="20">
        <f t="shared" si="181"/>
        <v>0</v>
      </c>
      <c r="AR93" s="9" t="str">
        <f t="shared" si="204"/>
        <v>KNR TRN</v>
      </c>
      <c r="AS93" s="55">
        <f t="shared" si="205"/>
        <v>0</v>
      </c>
      <c r="AT93" s="55">
        <f t="shared" si="182"/>
        <v>0</v>
      </c>
      <c r="AU93" s="56">
        <f t="shared" si="183"/>
        <v>0</v>
      </c>
      <c r="AV93" s="61">
        <f t="shared" si="184"/>
        <v>0</v>
      </c>
      <c r="AX93"/>
      <c r="AY93"/>
      <c r="AZ93"/>
      <c r="BA93"/>
      <c r="BB93"/>
      <c r="BC93"/>
      <c r="BD93"/>
      <c r="BE93"/>
      <c r="BF93"/>
      <c r="BG93"/>
      <c r="BH93"/>
      <c r="BI93"/>
      <c r="BJ93"/>
      <c r="BL93"/>
    </row>
    <row r="94" spans="1:100" s="64" customFormat="1" x14ac:dyDescent="0.25">
      <c r="A94" s="64">
        <v>9</v>
      </c>
      <c r="B94" s="9" t="s">
        <v>127</v>
      </c>
      <c r="C94" s="15">
        <f>SUMIFS(TourMode_Input!C:C,TourMode_Input!$A:$A,$A94,TourMode_Input!$B:$B,TourMode!$A$84)</f>
        <v>0</v>
      </c>
      <c r="D94" s="15">
        <f>SUMIFS(TourMode_Input!D:D,TourMode_Input!$A:$A,$A94,TourMode_Input!$B:$B,TourMode!$A$84)</f>
        <v>0</v>
      </c>
      <c r="E94" s="15">
        <f>SUMIFS(TourMode_Input!E:E,TourMode_Input!$A:$A,$A94,TourMode_Input!$B:$B,TourMode!$A$84)</f>
        <v>0</v>
      </c>
      <c r="F94" s="15">
        <f>SUMIFS(TourMode_Input!F:F,TourMode_Input!$A:$A,$A94,TourMode_Input!$B:$B,TourMode!$A$84)</f>
        <v>0</v>
      </c>
      <c r="G94" s="34"/>
      <c r="H94" s="9" t="str">
        <f t="shared" si="187"/>
        <v>TNC TRN</v>
      </c>
      <c r="I94" s="67">
        <f t="shared" si="206"/>
        <v>0</v>
      </c>
      <c r="J94" s="67">
        <f t="shared" si="206"/>
        <v>0</v>
      </c>
      <c r="K94" s="67">
        <f t="shared" si="206"/>
        <v>0</v>
      </c>
      <c r="L94" s="69">
        <f t="shared" si="188"/>
        <v>0</v>
      </c>
      <c r="M94" s="17"/>
      <c r="N94" s="9" t="str">
        <f t="shared" si="189"/>
        <v>TNC TRN</v>
      </c>
      <c r="O94" s="15">
        <f>SUMIFS(TourMode_Input!J:J,TourMode_Input!$H:$H,$A94,TourMode_Input!$I:$I,TourMode!$A$84)*Index!$D$3</f>
        <v>0</v>
      </c>
      <c r="P94" s="15">
        <f>SUMIFS(TourMode_Input!K:K,TourMode_Input!$H:$H,$A94,TourMode_Input!$I:$I,TourMode!$A$84)*Index!$D$3</f>
        <v>0</v>
      </c>
      <c r="Q94" s="15">
        <f>SUMIFS(TourMode_Input!L:L,TourMode_Input!$H:$H,$A94,TourMode_Input!$I:$I,TourMode!$A$84)*Index!$D$3</f>
        <v>0</v>
      </c>
      <c r="R94" s="15">
        <f>SUMIFS(TourMode_Input!M:M,TourMode_Input!$H:$H,$A94,TourMode_Input!$I:$I,TourMode!$A$84)*Index!$D$3</f>
        <v>0</v>
      </c>
      <c r="T94" s="9" t="str">
        <f t="shared" si="190"/>
        <v>TNC TRN</v>
      </c>
      <c r="U94" s="19">
        <f t="shared" si="191"/>
        <v>0</v>
      </c>
      <c r="V94" s="19">
        <f t="shared" si="192"/>
        <v>0</v>
      </c>
      <c r="W94" s="19">
        <f t="shared" si="193"/>
        <v>0</v>
      </c>
      <c r="X94" s="19">
        <f t="shared" si="194"/>
        <v>0</v>
      </c>
      <c r="Y94" s="17"/>
      <c r="Z94" s="9" t="str">
        <f t="shared" si="195"/>
        <v>TNC TRN</v>
      </c>
      <c r="AA94" s="19">
        <f t="shared" si="196"/>
        <v>0</v>
      </c>
      <c r="AB94" s="19">
        <f t="shared" si="197"/>
        <v>0</v>
      </c>
      <c r="AC94" s="19">
        <f t="shared" si="198"/>
        <v>0</v>
      </c>
      <c r="AD94" s="19">
        <f t="shared" si="199"/>
        <v>0</v>
      </c>
      <c r="AF94" s="9" t="str">
        <f t="shared" si="200"/>
        <v>TNC TRN</v>
      </c>
      <c r="AG94" s="15">
        <f t="shared" si="201"/>
        <v>0</v>
      </c>
      <c r="AH94" s="15">
        <f t="shared" si="176"/>
        <v>0</v>
      </c>
      <c r="AI94" s="15">
        <f t="shared" si="177"/>
        <v>0</v>
      </c>
      <c r="AJ94" s="16">
        <f t="shared" si="178"/>
        <v>0</v>
      </c>
      <c r="AK94" s="17"/>
      <c r="AL94" s="9" t="str">
        <f t="shared" si="202"/>
        <v>TNC TRN</v>
      </c>
      <c r="AM94" s="19">
        <f t="shared" si="203"/>
        <v>0</v>
      </c>
      <c r="AN94" s="19">
        <f t="shared" si="179"/>
        <v>0</v>
      </c>
      <c r="AO94" s="19">
        <f t="shared" si="180"/>
        <v>0</v>
      </c>
      <c r="AP94" s="20">
        <f t="shared" si="181"/>
        <v>0</v>
      </c>
      <c r="AR94" s="9" t="str">
        <f t="shared" si="204"/>
        <v>TNC TRN</v>
      </c>
      <c r="AS94" s="55">
        <f t="shared" si="205"/>
        <v>0</v>
      </c>
      <c r="AT94" s="55">
        <f t="shared" si="182"/>
        <v>0</v>
      </c>
      <c r="AU94" s="56">
        <f t="shared" si="183"/>
        <v>0</v>
      </c>
      <c r="AV94" s="61">
        <f t="shared" si="184"/>
        <v>0</v>
      </c>
      <c r="AX94"/>
      <c r="AY94"/>
      <c r="AZ94"/>
      <c r="BA94"/>
      <c r="BB94"/>
      <c r="BC94"/>
      <c r="BD94"/>
      <c r="BE94"/>
      <c r="BF94"/>
      <c r="BG94"/>
      <c r="BH94"/>
      <c r="BI94"/>
      <c r="BJ94"/>
      <c r="BL94"/>
    </row>
    <row r="95" spans="1:100" s="64" customFormat="1" x14ac:dyDescent="0.25">
      <c r="A95" s="64">
        <v>10</v>
      </c>
      <c r="B95" s="9" t="s">
        <v>47</v>
      </c>
      <c r="C95" s="15">
        <f>SUMIFS(TourMode_Input!C:C,TourMode_Input!$A:$A,$A95,TourMode_Input!$B:$B,TourMode!$A$84)</f>
        <v>0</v>
      </c>
      <c r="D95" s="15">
        <f>SUMIFS(TourMode_Input!D:D,TourMode_Input!$A:$A,$A95,TourMode_Input!$B:$B,TourMode!$A$84)</f>
        <v>0</v>
      </c>
      <c r="E95" s="15">
        <f>SUMIFS(TourMode_Input!E:E,TourMode_Input!$A:$A,$A95,TourMode_Input!$B:$B,TourMode!$A$84)</f>
        <v>0</v>
      </c>
      <c r="F95" s="15">
        <f>SUMIFS(TourMode_Input!F:F,TourMode_Input!$A:$A,$A95,TourMode_Input!$B:$B,TourMode!$A$84)</f>
        <v>0</v>
      </c>
      <c r="G95" s="34"/>
      <c r="H95" s="9" t="str">
        <f t="shared" si="187"/>
        <v>SCHBUS</v>
      </c>
      <c r="I95" s="15">
        <f t="shared" ref="I95:K97" si="207">C95*(O$98-SUM(C$91:C$94))/(C$98-SUM(C$91:C$94))</f>
        <v>0</v>
      </c>
      <c r="J95" s="15">
        <f t="shared" si="207"/>
        <v>0</v>
      </c>
      <c r="K95" s="15">
        <f t="shared" si="207"/>
        <v>0</v>
      </c>
      <c r="L95" s="18">
        <f t="shared" si="188"/>
        <v>0</v>
      </c>
      <c r="M95" s="17"/>
      <c r="N95" s="9" t="str">
        <f t="shared" si="189"/>
        <v>SCHBUS</v>
      </c>
      <c r="O95" s="15">
        <f>SUMIFS(TourMode_Input!J:J,TourMode_Input!$H:$H,$A95,TourMode_Input!$I:$I,TourMode!$A$84)*Index!$D$3</f>
        <v>0</v>
      </c>
      <c r="P95" s="15">
        <f>SUMIFS(TourMode_Input!K:K,TourMode_Input!$H:$H,$A95,TourMode_Input!$I:$I,TourMode!$A$84)*Index!$D$3</f>
        <v>0</v>
      </c>
      <c r="Q95" s="15">
        <f>SUMIFS(TourMode_Input!L:L,TourMode_Input!$H:$H,$A95,TourMode_Input!$I:$I,TourMode!$A$84)*Index!$D$3</f>
        <v>0</v>
      </c>
      <c r="R95" s="15">
        <f>SUMIFS(TourMode_Input!M:M,TourMode_Input!$H:$H,$A95,TourMode_Input!$I:$I,TourMode!$A$84)*Index!$D$3</f>
        <v>0</v>
      </c>
      <c r="T95" s="9" t="str">
        <f t="shared" si="190"/>
        <v>SCHBUS</v>
      </c>
      <c r="U95" s="19">
        <f t="shared" si="191"/>
        <v>0</v>
      </c>
      <c r="V95" s="19">
        <f t="shared" si="192"/>
        <v>0</v>
      </c>
      <c r="W95" s="19">
        <f t="shared" si="193"/>
        <v>0</v>
      </c>
      <c r="X95" s="19">
        <f t="shared" si="194"/>
        <v>0</v>
      </c>
      <c r="Y95" s="17"/>
      <c r="Z95" s="9" t="str">
        <f t="shared" si="195"/>
        <v>SCHBUS</v>
      </c>
      <c r="AA95" s="19">
        <f t="shared" si="196"/>
        <v>0</v>
      </c>
      <c r="AB95" s="19">
        <f t="shared" si="197"/>
        <v>0</v>
      </c>
      <c r="AC95" s="19">
        <f t="shared" si="198"/>
        <v>0</v>
      </c>
      <c r="AD95" s="19">
        <f t="shared" si="199"/>
        <v>0</v>
      </c>
      <c r="AF95" s="9" t="str">
        <f t="shared" si="200"/>
        <v>SCHBUS</v>
      </c>
      <c r="AG95" s="15">
        <f t="shared" si="201"/>
        <v>0</v>
      </c>
      <c r="AH95" s="15">
        <f t="shared" si="176"/>
        <v>0</v>
      </c>
      <c r="AI95" s="15">
        <f t="shared" si="177"/>
        <v>0</v>
      </c>
      <c r="AJ95" s="16">
        <f t="shared" si="178"/>
        <v>0</v>
      </c>
      <c r="AK95" s="17"/>
      <c r="AL95" s="9" t="str">
        <f t="shared" si="202"/>
        <v>SCHBUS</v>
      </c>
      <c r="AM95" s="19">
        <f t="shared" si="203"/>
        <v>0</v>
      </c>
      <c r="AN95" s="19">
        <f t="shared" si="179"/>
        <v>0</v>
      </c>
      <c r="AO95" s="19">
        <f t="shared" si="180"/>
        <v>0</v>
      </c>
      <c r="AP95" s="20">
        <f t="shared" si="181"/>
        <v>0</v>
      </c>
      <c r="AR95" s="9" t="str">
        <f t="shared" si="204"/>
        <v>SCHBUS</v>
      </c>
      <c r="AS95" s="55">
        <f t="shared" si="205"/>
        <v>0</v>
      </c>
      <c r="AT95" s="55">
        <f t="shared" si="182"/>
        <v>0</v>
      </c>
      <c r="AU95" s="56">
        <f t="shared" si="183"/>
        <v>0</v>
      </c>
      <c r="AV95" s="61">
        <f t="shared" si="184"/>
        <v>0</v>
      </c>
      <c r="AX95"/>
      <c r="AY95"/>
      <c r="AZ95"/>
      <c r="BA95"/>
      <c r="BB95"/>
      <c r="BC95"/>
      <c r="BD95"/>
      <c r="BE95"/>
      <c r="BF95"/>
      <c r="BG95"/>
      <c r="BH95"/>
      <c r="BI95"/>
      <c r="BJ95"/>
      <c r="BL95"/>
    </row>
    <row r="96" spans="1:100" s="64" customFormat="1" x14ac:dyDescent="0.25">
      <c r="A96" s="64">
        <v>11</v>
      </c>
      <c r="B96" s="9" t="s">
        <v>114</v>
      </c>
      <c r="C96" s="15">
        <f>SUMIFS(TourMode_Input!C:C,TourMode_Input!$A:$A,$A96,TourMode_Input!$B:$B,TourMode!$A$84)</f>
        <v>0</v>
      </c>
      <c r="D96" s="15">
        <f>SUMIFS(TourMode_Input!D:D,TourMode_Input!$A:$A,$A96,TourMode_Input!$B:$B,TourMode!$A$84)</f>
        <v>0</v>
      </c>
      <c r="E96" s="15">
        <f>SUMIFS(TourMode_Input!E:E,TourMode_Input!$A:$A,$A96,TourMode_Input!$B:$B,TourMode!$A$84)</f>
        <v>0</v>
      </c>
      <c r="F96" s="15">
        <f>SUMIFS(TourMode_Input!F:F,TourMode_Input!$A:$A,$A96,TourMode_Input!$B:$B,TourMode!$A$84)</f>
        <v>0</v>
      </c>
      <c r="G96" s="34"/>
      <c r="H96" s="9" t="str">
        <f t="shared" si="187"/>
        <v>TAXI</v>
      </c>
      <c r="I96" s="15">
        <f t="shared" si="207"/>
        <v>0</v>
      </c>
      <c r="J96" s="15">
        <f t="shared" si="207"/>
        <v>0</v>
      </c>
      <c r="K96" s="15">
        <f t="shared" si="207"/>
        <v>0</v>
      </c>
      <c r="L96" s="18">
        <f t="shared" si="188"/>
        <v>0</v>
      </c>
      <c r="M96" s="17"/>
      <c r="N96" s="9" t="str">
        <f t="shared" si="189"/>
        <v>TAXI</v>
      </c>
      <c r="O96" s="15">
        <f>SUMIFS(TourMode_Input!J:J,TourMode_Input!$H:$H,$A96,TourMode_Input!$I:$I,TourMode!$A$84)*Index!$D$3</f>
        <v>0</v>
      </c>
      <c r="P96" s="15">
        <f>SUMIFS(TourMode_Input!K:K,TourMode_Input!$H:$H,$A96,TourMode_Input!$I:$I,TourMode!$A$84)*Index!$D$3</f>
        <v>244</v>
      </c>
      <c r="Q96" s="15">
        <f>SUMIFS(TourMode_Input!L:L,TourMode_Input!$H:$H,$A96,TourMode_Input!$I:$I,TourMode!$A$84)*Index!$D$3</f>
        <v>0</v>
      </c>
      <c r="R96" s="15">
        <f>SUMIFS(TourMode_Input!M:M,TourMode_Input!$H:$H,$A96,TourMode_Input!$I:$I,TourMode!$A$84)*Index!$D$3</f>
        <v>244</v>
      </c>
      <c r="T96" s="9" t="str">
        <f t="shared" si="190"/>
        <v>TAXI</v>
      </c>
      <c r="U96" s="19">
        <f t="shared" si="191"/>
        <v>0</v>
      </c>
      <c r="V96" s="19">
        <f t="shared" si="192"/>
        <v>0</v>
      </c>
      <c r="W96" s="19">
        <f t="shared" si="193"/>
        <v>0</v>
      </c>
      <c r="X96" s="19">
        <f t="shared" si="194"/>
        <v>0</v>
      </c>
      <c r="Y96" s="17"/>
      <c r="Z96" s="9" t="str">
        <f t="shared" si="195"/>
        <v>TAXI</v>
      </c>
      <c r="AA96" s="19">
        <f t="shared" si="196"/>
        <v>0</v>
      </c>
      <c r="AB96" s="19">
        <f t="shared" si="197"/>
        <v>9.1239511195536738E-4</v>
      </c>
      <c r="AC96" s="19">
        <f t="shared" si="198"/>
        <v>0</v>
      </c>
      <c r="AD96" s="19">
        <f t="shared" si="199"/>
        <v>4.5576808129109387E-4</v>
      </c>
      <c r="AF96" s="9" t="str">
        <f t="shared" si="200"/>
        <v>TAXI</v>
      </c>
      <c r="AG96" s="15">
        <f t="shared" si="201"/>
        <v>0</v>
      </c>
      <c r="AH96" s="15">
        <f t="shared" si="176"/>
        <v>244</v>
      </c>
      <c r="AI96" s="15">
        <f t="shared" si="177"/>
        <v>0</v>
      </c>
      <c r="AJ96" s="16">
        <f t="shared" si="178"/>
        <v>244</v>
      </c>
      <c r="AK96" s="17"/>
      <c r="AL96" s="9" t="str">
        <f t="shared" si="202"/>
        <v>TAXI</v>
      </c>
      <c r="AM96" s="19">
        <f t="shared" si="203"/>
        <v>0</v>
      </c>
      <c r="AN96" s="19">
        <f t="shared" si="179"/>
        <v>0</v>
      </c>
      <c r="AO96" s="19">
        <f t="shared" si="180"/>
        <v>0</v>
      </c>
      <c r="AP96" s="20">
        <f t="shared" si="181"/>
        <v>0</v>
      </c>
      <c r="AR96" s="9" t="str">
        <f t="shared" si="204"/>
        <v>TAXI</v>
      </c>
      <c r="AS96" s="55">
        <f t="shared" si="205"/>
        <v>0</v>
      </c>
      <c r="AT96" s="55">
        <f t="shared" si="182"/>
        <v>-0.25</v>
      </c>
      <c r="AU96" s="56">
        <f t="shared" si="183"/>
        <v>0</v>
      </c>
      <c r="AV96" s="61">
        <f t="shared" si="184"/>
        <v>-0.25</v>
      </c>
      <c r="AX96"/>
      <c r="AY96"/>
      <c r="AZ96"/>
      <c r="BA96"/>
      <c r="BB96"/>
      <c r="BC96"/>
      <c r="BD96"/>
      <c r="BE96"/>
      <c r="BF96"/>
      <c r="BG96"/>
      <c r="BH96"/>
      <c r="BI96"/>
      <c r="BJ96"/>
      <c r="BL96"/>
    </row>
    <row r="97" spans="1:100" s="64" customFormat="1" x14ac:dyDescent="0.25">
      <c r="A97" s="64">
        <v>12</v>
      </c>
      <c r="B97" s="9" t="s">
        <v>115</v>
      </c>
      <c r="C97" s="15">
        <f>SUMIFS(TourMode_Input!C:C,TourMode_Input!$A:$A,$A97,TourMode_Input!$B:$B,TourMode!$A$84)</f>
        <v>0</v>
      </c>
      <c r="D97" s="15">
        <f>SUMIFS(TourMode_Input!D:D,TourMode_Input!$A:$A,$A97,TourMode_Input!$B:$B,TourMode!$A$84)</f>
        <v>0</v>
      </c>
      <c r="E97" s="15">
        <f>SUMIFS(TourMode_Input!E:E,TourMode_Input!$A:$A,$A97,TourMode_Input!$B:$B,TourMode!$A$84)</f>
        <v>0</v>
      </c>
      <c r="F97" s="15">
        <f>SUMIFS(TourMode_Input!F:F,TourMode_Input!$A:$A,$A97,TourMode_Input!$B:$B,TourMode!$A$84)</f>
        <v>0</v>
      </c>
      <c r="G97" s="34"/>
      <c r="H97" s="9" t="str">
        <f t="shared" si="187"/>
        <v>TNC</v>
      </c>
      <c r="I97" s="15">
        <f t="shared" si="207"/>
        <v>0</v>
      </c>
      <c r="J97" s="15">
        <f t="shared" si="207"/>
        <v>0</v>
      </c>
      <c r="K97" s="15">
        <f t="shared" si="207"/>
        <v>0</v>
      </c>
      <c r="L97" s="18">
        <f t="shared" si="188"/>
        <v>0</v>
      </c>
      <c r="M97" s="17"/>
      <c r="N97" s="9" t="str">
        <f t="shared" si="189"/>
        <v>TNC</v>
      </c>
      <c r="O97" s="15">
        <f>SUMIFS(TourMode_Input!J:J,TourMode_Input!$H:$H,$A97,TourMode_Input!$I:$I,TourMode!$A$84)*Index!$D$3</f>
        <v>0</v>
      </c>
      <c r="P97" s="15">
        <f>SUMIFS(TourMode_Input!K:K,TourMode_Input!$H:$H,$A97,TourMode_Input!$I:$I,TourMode!$A$84)*Index!$D$3</f>
        <v>326</v>
      </c>
      <c r="Q97" s="15">
        <f>SUMIFS(TourMode_Input!L:L,TourMode_Input!$H:$H,$A97,TourMode_Input!$I:$I,TourMode!$A$84)*Index!$D$3</f>
        <v>0</v>
      </c>
      <c r="R97" s="15">
        <f>SUMIFS(TourMode_Input!M:M,TourMode_Input!$H:$H,$A97,TourMode_Input!$I:$I,TourMode!$A$84)*Index!$D$3</f>
        <v>326</v>
      </c>
      <c r="T97" s="9" t="str">
        <f t="shared" si="190"/>
        <v>TNC</v>
      </c>
      <c r="U97" s="19">
        <f t="shared" si="191"/>
        <v>0</v>
      </c>
      <c r="V97" s="19">
        <f t="shared" si="192"/>
        <v>0</v>
      </c>
      <c r="W97" s="19">
        <f t="shared" si="193"/>
        <v>0</v>
      </c>
      <c r="X97" s="19">
        <f t="shared" si="194"/>
        <v>0</v>
      </c>
      <c r="Y97" s="17"/>
      <c r="Z97" s="9" t="str">
        <f t="shared" si="195"/>
        <v>TNC</v>
      </c>
      <c r="AA97" s="19">
        <f t="shared" si="196"/>
        <v>0</v>
      </c>
      <c r="AB97" s="19">
        <f t="shared" si="197"/>
        <v>1.2190196987600401E-3</v>
      </c>
      <c r="AC97" s="19">
        <f t="shared" si="198"/>
        <v>0</v>
      </c>
      <c r="AD97" s="19">
        <f t="shared" si="199"/>
        <v>6.0893604303646146E-4</v>
      </c>
      <c r="AF97" s="9" t="str">
        <f t="shared" si="200"/>
        <v>TNC</v>
      </c>
      <c r="AG97" s="15">
        <f t="shared" si="201"/>
        <v>0</v>
      </c>
      <c r="AH97" s="15">
        <f t="shared" si="176"/>
        <v>326</v>
      </c>
      <c r="AI97" s="15">
        <f t="shared" si="177"/>
        <v>0</v>
      </c>
      <c r="AJ97" s="16">
        <f t="shared" si="178"/>
        <v>326</v>
      </c>
      <c r="AK97" s="17"/>
      <c r="AL97" s="9" t="str">
        <f t="shared" si="202"/>
        <v>TNC</v>
      </c>
      <c r="AM97" s="19">
        <f t="shared" si="203"/>
        <v>0</v>
      </c>
      <c r="AN97" s="19">
        <f t="shared" si="179"/>
        <v>0</v>
      </c>
      <c r="AO97" s="19">
        <f t="shared" si="180"/>
        <v>0</v>
      </c>
      <c r="AP97" s="20">
        <f t="shared" si="181"/>
        <v>0</v>
      </c>
      <c r="AR97" s="9" t="str">
        <f t="shared" si="204"/>
        <v>TNC</v>
      </c>
      <c r="AS97" s="55">
        <f t="shared" si="205"/>
        <v>0</v>
      </c>
      <c r="AT97" s="55">
        <f t="shared" si="182"/>
        <v>-0.25</v>
      </c>
      <c r="AU97" s="56">
        <f t="shared" si="183"/>
        <v>0</v>
      </c>
      <c r="AV97" s="61">
        <f t="shared" si="184"/>
        <v>-0.25</v>
      </c>
      <c r="AX97"/>
      <c r="AY97"/>
      <c r="AZ97"/>
      <c r="BA97"/>
      <c r="BB97"/>
      <c r="BC97"/>
      <c r="BD97"/>
      <c r="BE97"/>
      <c r="BF97"/>
      <c r="BG97"/>
      <c r="BH97"/>
      <c r="BI97"/>
      <c r="BJ97"/>
      <c r="BL97"/>
    </row>
    <row r="98" spans="1:100" s="64" customFormat="1" ht="15.75" thickBot="1" x14ac:dyDescent="0.3">
      <c r="B98" s="10" t="s">
        <v>5</v>
      </c>
      <c r="C98" s="11">
        <f>SUM(C86:C97)</f>
        <v>2153.1031600000001</v>
      </c>
      <c r="D98" s="11">
        <f>SUM(D86:D97)</f>
        <v>26724.160730000003</v>
      </c>
      <c r="E98" s="11">
        <f>SUM(E86:E97)</f>
        <v>404789.22887999995</v>
      </c>
      <c r="F98" s="14">
        <f>SUM(F86:F97)</f>
        <v>433666.49277000001</v>
      </c>
      <c r="G98" s="31"/>
      <c r="H98" s="10" t="s">
        <v>5</v>
      </c>
      <c r="I98" s="11">
        <f>SUM(I86:I97)</f>
        <v>44965.999999999993</v>
      </c>
      <c r="J98" s="12">
        <f>SUM(J86:J97)</f>
        <v>267428</v>
      </c>
      <c r="K98" s="13">
        <f>SUM(K86:K97)</f>
        <v>222966</v>
      </c>
      <c r="L98" s="14">
        <f>SUM(L86:L97)</f>
        <v>535360</v>
      </c>
      <c r="N98" s="10" t="s">
        <v>5</v>
      </c>
      <c r="O98" s="11">
        <f>SUM(O86:O97)</f>
        <v>44966</v>
      </c>
      <c r="P98" s="12">
        <f>SUM(P86:P97)</f>
        <v>267428</v>
      </c>
      <c r="Q98" s="13">
        <f>SUM(Q86:Q97)</f>
        <v>222966</v>
      </c>
      <c r="R98" s="14">
        <f>SUM(R86:R97)</f>
        <v>535360</v>
      </c>
      <c r="T98" s="10" t="s">
        <v>5</v>
      </c>
      <c r="U98" s="19">
        <f t="shared" si="191"/>
        <v>1</v>
      </c>
      <c r="V98" s="19">
        <f t="shared" si="192"/>
        <v>1</v>
      </c>
      <c r="W98" s="19">
        <f t="shared" si="193"/>
        <v>1</v>
      </c>
      <c r="X98" s="19">
        <f t="shared" si="194"/>
        <v>1</v>
      </c>
      <c r="Z98" s="10" t="s">
        <v>5</v>
      </c>
      <c r="AA98" s="19">
        <f t="shared" si="196"/>
        <v>1</v>
      </c>
      <c r="AB98" s="19">
        <f t="shared" si="197"/>
        <v>1</v>
      </c>
      <c r="AC98" s="19">
        <f t="shared" si="198"/>
        <v>1</v>
      </c>
      <c r="AD98" s="19">
        <f t="shared" si="199"/>
        <v>1</v>
      </c>
      <c r="AF98" s="10" t="s">
        <v>5</v>
      </c>
      <c r="AG98" s="37">
        <f t="shared" si="201"/>
        <v>0</v>
      </c>
      <c r="AH98" s="37">
        <f t="shared" si="176"/>
        <v>0</v>
      </c>
      <c r="AI98" s="37">
        <f t="shared" si="177"/>
        <v>0</v>
      </c>
      <c r="AJ98" s="38">
        <f t="shared" si="178"/>
        <v>0</v>
      </c>
      <c r="AL98" s="10" t="s">
        <v>5</v>
      </c>
      <c r="AM98" s="19">
        <f t="shared" si="203"/>
        <v>0</v>
      </c>
      <c r="AN98" s="19">
        <f t="shared" si="179"/>
        <v>0</v>
      </c>
      <c r="AO98" s="19">
        <f t="shared" si="180"/>
        <v>0</v>
      </c>
      <c r="AP98" s="20">
        <f t="shared" si="181"/>
        <v>0</v>
      </c>
      <c r="AR98" s="32"/>
      <c r="AS98" s="34"/>
      <c r="AT98" s="34"/>
      <c r="AU98" s="34"/>
      <c r="AV98" s="34"/>
      <c r="AX98"/>
      <c r="AY98"/>
      <c r="AZ98"/>
      <c r="BA98"/>
      <c r="BB98"/>
      <c r="BC98"/>
      <c r="BD98"/>
      <c r="BE98"/>
      <c r="BF98"/>
      <c r="BG98"/>
      <c r="BH98"/>
      <c r="BI98"/>
      <c r="BJ98"/>
      <c r="BL98"/>
    </row>
    <row r="99" spans="1:100" x14ac:dyDescent="0.25">
      <c r="A99" s="64"/>
      <c r="B99" s="32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64"/>
      <c r="N99" s="32"/>
      <c r="O99" s="31"/>
      <c r="P99" s="31"/>
      <c r="Q99" s="31"/>
      <c r="R99" s="31"/>
      <c r="T99" s="32"/>
      <c r="U99" s="33"/>
      <c r="V99" s="33"/>
      <c r="W99" s="33"/>
      <c r="X99" s="33"/>
      <c r="Z99" s="32"/>
      <c r="AA99" s="33"/>
      <c r="AB99" s="33"/>
      <c r="AC99" s="33"/>
      <c r="AD99" s="33"/>
      <c r="AF99" s="32"/>
      <c r="AG99" s="31"/>
      <c r="AH99" s="31"/>
      <c r="AI99" s="31"/>
      <c r="AJ99" s="31"/>
      <c r="AL99" s="32"/>
      <c r="AM99" s="34"/>
      <c r="AN99" s="34"/>
      <c r="AO99" s="34"/>
      <c r="AP99" s="34"/>
      <c r="AR99" s="32"/>
      <c r="AS99" s="34"/>
      <c r="AT99" s="34"/>
      <c r="AU99" s="34"/>
      <c r="AV99" s="34"/>
      <c r="BB99"/>
    </row>
    <row r="100" spans="1:100" ht="27" thickBot="1" x14ac:dyDescent="0.45">
      <c r="A100" s="22" t="s">
        <v>16</v>
      </c>
      <c r="B100" s="64"/>
      <c r="C100" s="64"/>
      <c r="D100" s="64"/>
      <c r="E100" s="64"/>
      <c r="F100" s="64"/>
      <c r="M100" s="64"/>
      <c r="N100" s="64"/>
      <c r="O100" s="64"/>
      <c r="P100" s="64"/>
      <c r="Q100" s="64"/>
      <c r="R100" s="64"/>
      <c r="AR100" s="2"/>
      <c r="AS100" s="2"/>
      <c r="AT100" s="2"/>
      <c r="AU100" s="2"/>
      <c r="AV100" s="2"/>
      <c r="BB100"/>
    </row>
    <row r="101" spans="1:100" s="64" customFormat="1" ht="26.25" x14ac:dyDescent="0.25">
      <c r="B101" s="4" t="s">
        <v>18</v>
      </c>
      <c r="C101" s="5" t="s">
        <v>19</v>
      </c>
      <c r="D101" s="6" t="s">
        <v>91</v>
      </c>
      <c r="E101" s="7" t="s">
        <v>92</v>
      </c>
      <c r="F101" s="8" t="s">
        <v>5</v>
      </c>
      <c r="G101" s="52"/>
      <c r="H101" s="4" t="s">
        <v>18</v>
      </c>
      <c r="I101" s="5" t="s">
        <v>19</v>
      </c>
      <c r="J101" s="6" t="s">
        <v>91</v>
      </c>
      <c r="K101" s="7" t="s">
        <v>92</v>
      </c>
      <c r="L101" s="8" t="s">
        <v>5</v>
      </c>
      <c r="N101" s="4" t="s">
        <v>18</v>
      </c>
      <c r="O101" s="5" t="s">
        <v>19</v>
      </c>
      <c r="P101" s="6" t="s">
        <v>91</v>
      </c>
      <c r="Q101" s="7" t="s">
        <v>92</v>
      </c>
      <c r="R101" s="8" t="s">
        <v>5</v>
      </c>
      <c r="T101" s="4" t="s">
        <v>18</v>
      </c>
      <c r="U101" s="5" t="s">
        <v>19</v>
      </c>
      <c r="V101" s="6" t="s">
        <v>91</v>
      </c>
      <c r="W101" s="7" t="s">
        <v>92</v>
      </c>
      <c r="X101" s="8" t="s">
        <v>5</v>
      </c>
      <c r="Z101" s="4" t="s">
        <v>18</v>
      </c>
      <c r="AA101" s="5" t="s">
        <v>19</v>
      </c>
      <c r="AB101" s="6" t="s">
        <v>91</v>
      </c>
      <c r="AC101" s="7" t="s">
        <v>92</v>
      </c>
      <c r="AD101" s="8" t="s">
        <v>5</v>
      </c>
      <c r="AF101" s="4" t="s">
        <v>18</v>
      </c>
      <c r="AG101" s="5" t="s">
        <v>19</v>
      </c>
      <c r="AH101" s="6" t="s">
        <v>91</v>
      </c>
      <c r="AI101" s="7" t="s">
        <v>92</v>
      </c>
      <c r="AJ101" s="8" t="s">
        <v>5</v>
      </c>
      <c r="AL101" s="4" t="s">
        <v>18</v>
      </c>
      <c r="AM101" s="5" t="s">
        <v>19</v>
      </c>
      <c r="AN101" s="6" t="s">
        <v>91</v>
      </c>
      <c r="AO101" s="7" t="s">
        <v>92</v>
      </c>
      <c r="AP101" s="8" t="s">
        <v>5</v>
      </c>
      <c r="AR101" s="50" t="s">
        <v>18</v>
      </c>
      <c r="AS101" s="53" t="s">
        <v>19</v>
      </c>
      <c r="AT101" s="53" t="s">
        <v>91</v>
      </c>
      <c r="AU101" s="54" t="s">
        <v>92</v>
      </c>
      <c r="AV101" s="51" t="s">
        <v>5</v>
      </c>
      <c r="AX101" s="64" t="str">
        <f t="array" ref="AX101:BJ104">TRANSPOSE(AR101:AU113)</f>
        <v>Mode</v>
      </c>
      <c r="AY101" s="64" t="str">
        <v>SOV</v>
      </c>
      <c r="AZ101" s="64" t="str">
        <v>HOV2</v>
      </c>
      <c r="BA101" s="64" t="str">
        <v>HOV3</v>
      </c>
      <c r="BB101" s="64" t="str">
        <v>WALK</v>
      </c>
      <c r="BC101" s="64" t="str">
        <v>BIKE</v>
      </c>
      <c r="BD101" s="64" t="str">
        <v>WLK TRN</v>
      </c>
      <c r="BE101" s="64" t="str">
        <v>PNR TRN</v>
      </c>
      <c r="BF101" s="64" t="str">
        <v>KNR TRN</v>
      </c>
      <c r="BG101" s="64" t="str">
        <v>TNC TRN</v>
      </c>
      <c r="BH101" s="64" t="str">
        <v>SCHBUS</v>
      </c>
      <c r="BI101" s="64" t="str">
        <v>TAXI</v>
      </c>
      <c r="BJ101" s="64" t="str">
        <v>TNC</v>
      </c>
      <c r="BL101"/>
      <c r="BM101" s="108"/>
      <c r="BN101" s="106" t="s">
        <v>146</v>
      </c>
      <c r="BO101" s="106" t="s">
        <v>147</v>
      </c>
      <c r="BP101" s="106" t="s">
        <v>148</v>
      </c>
      <c r="BQ101" s="106" t="s">
        <v>149</v>
      </c>
      <c r="BR101" s="106" t="s">
        <v>150</v>
      </c>
      <c r="BS101" s="106" t="s">
        <v>151</v>
      </c>
      <c r="BT101" s="106" t="s">
        <v>152</v>
      </c>
      <c r="BU101" s="106" t="s">
        <v>153</v>
      </c>
      <c r="BV101" s="106" t="s">
        <v>45</v>
      </c>
      <c r="BW101" s="106" t="s">
        <v>46</v>
      </c>
      <c r="BX101" s="106" t="s">
        <v>154</v>
      </c>
      <c r="BY101" s="106" t="s">
        <v>155</v>
      </c>
      <c r="BZ101" s="106" t="s">
        <v>112</v>
      </c>
      <c r="CA101" s="107" t="s">
        <v>113</v>
      </c>
      <c r="CB101" s="107" t="s">
        <v>114</v>
      </c>
      <c r="CC101" s="107" t="s">
        <v>115</v>
      </c>
      <c r="CF101" s="108"/>
      <c r="CG101" s="106" t="s">
        <v>146</v>
      </c>
      <c r="CH101" s="106" t="s">
        <v>147</v>
      </c>
      <c r="CI101" s="106" t="s">
        <v>148</v>
      </c>
      <c r="CJ101" s="106" t="s">
        <v>149</v>
      </c>
      <c r="CK101" s="106" t="s">
        <v>150</v>
      </c>
      <c r="CL101" s="106" t="s">
        <v>151</v>
      </c>
      <c r="CM101" s="106" t="s">
        <v>152</v>
      </c>
      <c r="CN101" s="106" t="s">
        <v>153</v>
      </c>
      <c r="CO101" s="106" t="s">
        <v>45</v>
      </c>
      <c r="CP101" s="106" t="s">
        <v>46</v>
      </c>
      <c r="CQ101" s="106" t="s">
        <v>154</v>
      </c>
      <c r="CR101" s="106" t="s">
        <v>155</v>
      </c>
      <c r="CS101" s="106" t="s">
        <v>112</v>
      </c>
      <c r="CT101" s="107" t="s">
        <v>113</v>
      </c>
      <c r="CU101" s="107" t="s">
        <v>114</v>
      </c>
      <c r="CV101" s="107" t="s">
        <v>115</v>
      </c>
    </row>
    <row r="102" spans="1:100" s="64" customFormat="1" x14ac:dyDescent="0.25">
      <c r="A102" s="64">
        <v>1</v>
      </c>
      <c r="B102" s="9" t="s">
        <v>55</v>
      </c>
      <c r="C102" s="15">
        <f>SUMIFS(TourMode_Input!C:C,TourMode_Input!$A:$A,$A102,TourMode_Input!$B:$B,TourMode!$A$100)</f>
        <v>0</v>
      </c>
      <c r="D102" s="15">
        <f>SUMIFS(TourMode_Input!D:D,TourMode_Input!$A:$A,$A102,TourMode_Input!$B:$B,TourMode!$A$100)</f>
        <v>0</v>
      </c>
      <c r="E102" s="15">
        <f>SUMIFS(TourMode_Input!E:E,TourMode_Input!$A:$A,$A102,TourMode_Input!$B:$B,TourMode!$A$100)</f>
        <v>0</v>
      </c>
      <c r="F102" s="15">
        <f>SUMIFS(TourMode_Input!F:F,TourMode_Input!$A:$A,$A102,TourMode_Input!$B:$B,TourMode!$A$100)</f>
        <v>0</v>
      </c>
      <c r="G102" s="34"/>
      <c r="H102" s="9" t="str">
        <f>B102</f>
        <v>SOV</v>
      </c>
      <c r="I102" s="15">
        <f t="shared" ref="I102:K106" si="208">C102*(O$114-SUM(C$107:C$110))/(C$114-SUM(C$107:C$110))</f>
        <v>0</v>
      </c>
      <c r="J102" s="15">
        <f t="shared" si="208"/>
        <v>0</v>
      </c>
      <c r="K102" s="15">
        <f t="shared" si="208"/>
        <v>0</v>
      </c>
      <c r="L102" s="16">
        <f>SUM(I102:K102)</f>
        <v>0</v>
      </c>
      <c r="M102" s="17"/>
      <c r="N102" s="9" t="str">
        <f>H102</f>
        <v>SOV</v>
      </c>
      <c r="O102" s="15">
        <f>SUMIFS(TourMode_Input!J:J,TourMode_Input!$H:$H,$A102,TourMode_Input!$I:$I,TourMode!$A$100)*Index!$D$3</f>
        <v>0</v>
      </c>
      <c r="P102" s="15">
        <f>SUMIFS(TourMode_Input!K:K,TourMode_Input!$H:$H,$A102,TourMode_Input!$I:$I,TourMode!$A$100)*Index!$D$3</f>
        <v>0</v>
      </c>
      <c r="Q102" s="15">
        <f>SUMIFS(TourMode_Input!L:L,TourMode_Input!$H:$H,$A102,TourMode_Input!$I:$I,TourMode!$A$100)*Index!$D$3</f>
        <v>0</v>
      </c>
      <c r="R102" s="15">
        <f>SUMIFS(TourMode_Input!M:M,TourMode_Input!$H:$H,$A102,TourMode_Input!$I:$I,TourMode!$A$100)*Index!$D$3</f>
        <v>0</v>
      </c>
      <c r="T102" s="9" t="str">
        <f>N102</f>
        <v>SOV</v>
      </c>
      <c r="U102" s="19">
        <f>I102/I$114</f>
        <v>0</v>
      </c>
      <c r="V102" s="19">
        <f t="shared" ref="V102:X102" si="209">J102/J$114</f>
        <v>0</v>
      </c>
      <c r="W102" s="19">
        <f t="shared" si="209"/>
        <v>0</v>
      </c>
      <c r="X102" s="19">
        <f t="shared" si="209"/>
        <v>0</v>
      </c>
      <c r="Y102" s="17"/>
      <c r="Z102" s="9" t="str">
        <f>T102</f>
        <v>SOV</v>
      </c>
      <c r="AA102" s="19">
        <f>O102/O$114</f>
        <v>0</v>
      </c>
      <c r="AB102" s="19">
        <f t="shared" ref="AB102:AD102" si="210">P102/P$114</f>
        <v>0</v>
      </c>
      <c r="AC102" s="19">
        <f t="shared" si="210"/>
        <v>0</v>
      </c>
      <c r="AD102" s="19">
        <f t="shared" si="210"/>
        <v>0</v>
      </c>
      <c r="AF102" s="9" t="str">
        <f>Z102</f>
        <v>SOV</v>
      </c>
      <c r="AG102" s="15">
        <f>O102-I102</f>
        <v>0</v>
      </c>
      <c r="AH102" s="15">
        <f t="shared" ref="AH102:AH114" si="211">P102-J102</f>
        <v>0</v>
      </c>
      <c r="AI102" s="15">
        <f t="shared" ref="AI102:AI114" si="212">Q102-K102</f>
        <v>0</v>
      </c>
      <c r="AJ102" s="16">
        <f t="shared" ref="AJ102:AJ114" si="213">R102-L102</f>
        <v>0</v>
      </c>
      <c r="AK102" s="17"/>
      <c r="AL102" s="9" t="str">
        <f>AF102</f>
        <v>SOV</v>
      </c>
      <c r="AM102" s="19">
        <f>IF(I102=0, 0,AG102/I102)</f>
        <v>0</v>
      </c>
      <c r="AN102" s="19">
        <f t="shared" ref="AN102:AN114" si="214">IF(J102=0, 0,AH102/J102)</f>
        <v>0</v>
      </c>
      <c r="AO102" s="19">
        <f t="shared" ref="AO102:AO114" si="215">IF(K102=0, 0,AI102/K102)</f>
        <v>0</v>
      </c>
      <c r="AP102" s="20">
        <f t="shared" ref="AP102:AP114" si="216">IF(L102=0, 0,AJ102/L102)</f>
        <v>0</v>
      </c>
      <c r="AR102" s="9" t="str">
        <f>AL102</f>
        <v>SOV</v>
      </c>
      <c r="AS102" s="55">
        <f>IF((AA102&gt;0)*AND(U102&gt;0),LN(U102/AA102)*$BE$1,IF((AA102=0)*AND(U102&gt;0),$BG$1,IF((AA102&gt;0)*AND(U102=0),-1*$BG$1,0)))</f>
        <v>0</v>
      </c>
      <c r="AT102" s="55">
        <f t="shared" ref="AT102:AT113" si="217">IF((AB102&gt;0)*AND(V102&gt;0),LN(V102/AB102)*$BE$1,IF((AB102=0)*AND(V102&gt;0),$BG$1,IF((AB102&gt;0)*AND(V102=0),-1*$BG$1,0)))</f>
        <v>0</v>
      </c>
      <c r="AU102" s="56">
        <f t="shared" ref="AU102:AU113" si="218">IF((AC102&gt;0)*AND(W102&gt;0),LN(W102/AC102)*$BE$1,IF((AC102=0)*AND(W102&gt;0),$BG$1,IF((AC102&gt;0)*AND(W102=0),-1*$BG$1,0)))</f>
        <v>0</v>
      </c>
      <c r="AV102" s="61">
        <f t="shared" ref="AV102:AV113" si="219">IF((AD102&gt;0)*AND(X102&gt;0),LN(X102/AD102)*$BE$1,IF((AD102=0)*AND(X102&gt;0),$BG$1,IF((AD102&gt;0)*AND(X102=0),-1*$BG$1,0)))</f>
        <v>0</v>
      </c>
      <c r="AX102" s="64" t="str">
        <v>0 Auto</v>
      </c>
      <c r="AY102" s="64">
        <v>0</v>
      </c>
      <c r="AZ102" s="64">
        <v>0.16406184393528964</v>
      </c>
      <c r="BA102" s="64">
        <v>-0.25</v>
      </c>
      <c r="BB102" s="64">
        <v>0</v>
      </c>
      <c r="BC102" s="64">
        <v>0</v>
      </c>
      <c r="BD102" s="64">
        <v>0.25</v>
      </c>
      <c r="BE102" s="64">
        <v>0</v>
      </c>
      <c r="BF102" s="64">
        <v>0.25</v>
      </c>
      <c r="BG102" s="64">
        <v>0.25</v>
      </c>
      <c r="BH102" s="64">
        <v>0</v>
      </c>
      <c r="BI102" s="64">
        <v>0</v>
      </c>
      <c r="BJ102" s="64">
        <v>0</v>
      </c>
      <c r="BL102"/>
      <c r="BM102" s="109" t="s">
        <v>156</v>
      </c>
      <c r="BN102" s="113">
        <v>0</v>
      </c>
      <c r="BO102" s="113">
        <v>0</v>
      </c>
      <c r="BP102" s="113">
        <v>0</v>
      </c>
      <c r="BQ102" s="113">
        <v>0</v>
      </c>
      <c r="BR102" s="113">
        <v>0</v>
      </c>
      <c r="BS102" s="114">
        <v>-20</v>
      </c>
      <c r="BT102" s="114">
        <v>-20</v>
      </c>
      <c r="BU102" s="114">
        <v>-20</v>
      </c>
      <c r="BV102" s="114">
        <v>-5</v>
      </c>
      <c r="BW102" s="114">
        <v>0</v>
      </c>
      <c r="BX102" s="114">
        <v>-6.9940968231067426</v>
      </c>
      <c r="BY102" s="114">
        <v>0</v>
      </c>
      <c r="BZ102" s="114">
        <v>-6.9940968231067426</v>
      </c>
      <c r="CA102" s="114">
        <v>-6.9940968231067426</v>
      </c>
      <c r="CB102" s="115">
        <v>-999</v>
      </c>
      <c r="CC102" s="115">
        <v>-999</v>
      </c>
      <c r="CF102" s="109" t="s">
        <v>156</v>
      </c>
      <c r="CG102" s="112">
        <v>0</v>
      </c>
      <c r="CH102" s="112">
        <v>0</v>
      </c>
      <c r="CI102" s="112">
        <v>0</v>
      </c>
      <c r="CJ102" s="112">
        <v>0</v>
      </c>
      <c r="CK102" s="112">
        <v>0</v>
      </c>
      <c r="CL102" s="110">
        <f>BA102+BS102</f>
        <v>-20.25</v>
      </c>
      <c r="CM102" s="110">
        <f>BA102+BT102</f>
        <v>-20.25</v>
      </c>
      <c r="CN102" s="110">
        <f>BA102+BU102</f>
        <v>-20.25</v>
      </c>
      <c r="CO102" s="110">
        <f t="shared" ref="CO102:CT104" si="220">BV102+BB102</f>
        <v>-5</v>
      </c>
      <c r="CP102" s="110">
        <f t="shared" si="220"/>
        <v>0</v>
      </c>
      <c r="CQ102" s="110">
        <f t="shared" si="220"/>
        <v>-6.7440968231067426</v>
      </c>
      <c r="CR102" s="110">
        <f t="shared" si="220"/>
        <v>0</v>
      </c>
      <c r="CS102" s="110">
        <f t="shared" si="220"/>
        <v>-6.7440968231067426</v>
      </c>
      <c r="CT102" s="110">
        <f t="shared" si="220"/>
        <v>-6.7440968231067426</v>
      </c>
      <c r="CU102" s="111">
        <f t="shared" ref="CU102:CV104" si="221">CB102+BI102</f>
        <v>-999</v>
      </c>
      <c r="CV102" s="111">
        <f t="shared" si="221"/>
        <v>-999</v>
      </c>
    </row>
    <row r="103" spans="1:100" s="64" customFormat="1" x14ac:dyDescent="0.25">
      <c r="A103" s="64">
        <v>2</v>
      </c>
      <c r="B103" s="9" t="s">
        <v>61</v>
      </c>
      <c r="C103" s="15">
        <f>SUMIFS(TourMode_Input!C:C,TourMode_Input!$A:$A,$A103,TourMode_Input!$B:$B,TourMode!$A$100)</f>
        <v>615.94640000000004</v>
      </c>
      <c r="D103" s="15">
        <f>SUMIFS(TourMode_Input!D:D,TourMode_Input!$A:$A,$A103,TourMode_Input!$B:$B,TourMode!$A$100)</f>
        <v>9260.6479899999995</v>
      </c>
      <c r="E103" s="15">
        <f>SUMIFS(TourMode_Input!E:E,TourMode_Input!$A:$A,$A103,TourMode_Input!$B:$B,TourMode!$A$100)</f>
        <v>206055.8634</v>
      </c>
      <c r="F103" s="15">
        <f>SUMIFS(TourMode_Input!F:F,TourMode_Input!$A:$A,$A103,TourMode_Input!$B:$B,TourMode!$A$100)</f>
        <v>215932.45779000001</v>
      </c>
      <c r="G103" s="34"/>
      <c r="H103" s="9" t="str">
        <f t="shared" ref="H103:H113" si="222">B103</f>
        <v>HOV2</v>
      </c>
      <c r="I103" s="15">
        <f t="shared" si="208"/>
        <v>32124.821750653322</v>
      </c>
      <c r="J103" s="15">
        <f t="shared" si="208"/>
        <v>126190.48230264553</v>
      </c>
      <c r="K103" s="15">
        <f t="shared" si="208"/>
        <v>111104.96917377284</v>
      </c>
      <c r="L103" s="18">
        <f t="shared" ref="L103:L113" si="223">SUM(I103:K103)</f>
        <v>269420.27322707168</v>
      </c>
      <c r="M103" s="17"/>
      <c r="N103" s="9" t="str">
        <f t="shared" ref="N103:N113" si="224">H103</f>
        <v>HOV2</v>
      </c>
      <c r="O103" s="15">
        <f>SUMIFS(TourMode_Input!J:J,TourMode_Input!$H:$H,$A103,TourMode_Input!$I:$I,TourMode!$A$100)*Index!$D$3</f>
        <v>27264</v>
      </c>
      <c r="P103" s="15">
        <f>SUMIFS(TourMode_Input!K:K,TourMode_Input!$H:$H,$A103,TourMode_Input!$I:$I,TourMode!$A$100)*Index!$D$3</f>
        <v>75000</v>
      </c>
      <c r="Q103" s="15">
        <f>SUMIFS(TourMode_Input!L:L,TourMode_Input!$H:$H,$A103,TourMode_Input!$I:$I,TourMode!$A$100)*Index!$D$3</f>
        <v>113792</v>
      </c>
      <c r="R103" s="15">
        <f>SUMIFS(TourMode_Input!M:M,TourMode_Input!$H:$H,$A103,TourMode_Input!$I:$I,TourMode!$A$100)*Index!$D$3</f>
        <v>216056</v>
      </c>
      <c r="T103" s="9" t="str">
        <f t="shared" ref="T103:T113" si="225">N103</f>
        <v>HOV2</v>
      </c>
      <c r="U103" s="19">
        <f t="shared" ref="U103:U114" si="226">I103/I$114</f>
        <v>0.98289137653449166</v>
      </c>
      <c r="V103" s="19">
        <f t="shared" ref="V103:V114" si="227">J103/J$114</f>
        <v>0.69314102420489043</v>
      </c>
      <c r="W103" s="19">
        <f t="shared" ref="W103:W114" si="228">K103/K$114</f>
        <v>0.51162722957161944</v>
      </c>
      <c r="X103" s="19">
        <f t="shared" ref="X103:X114" si="229">L103/L$114</f>
        <v>0.62380243859011741</v>
      </c>
      <c r="Y103" s="17"/>
      <c r="Z103" s="9" t="str">
        <f t="shared" ref="Z103:Z113" si="230">T103</f>
        <v>HOV2</v>
      </c>
      <c r="AA103" s="19">
        <f t="shared" ref="AA103:AA114" si="231">O103/O$114</f>
        <v>0.83416962428099373</v>
      </c>
      <c r="AB103" s="19">
        <f t="shared" ref="AB103:AB114" si="232">P103/P$114</f>
        <v>0.41196115480950918</v>
      </c>
      <c r="AC103" s="19">
        <f t="shared" ref="AC103:AC114" si="233">Q103/Q$114</f>
        <v>0.5240007367839381</v>
      </c>
      <c r="AD103" s="19">
        <f t="shared" ref="AD103:AD114" si="234">R103/R$114</f>
        <v>0.50024542718221809</v>
      </c>
      <c r="AF103" s="9" t="str">
        <f t="shared" ref="AF103:AF113" si="235">Z103</f>
        <v>HOV2</v>
      </c>
      <c r="AG103" s="15">
        <f t="shared" ref="AG103:AG114" si="236">O103-I103</f>
        <v>-4860.8217506533219</v>
      </c>
      <c r="AH103" s="15">
        <f t="shared" si="211"/>
        <v>-51190.482302645527</v>
      </c>
      <c r="AI103" s="15">
        <f t="shared" si="212"/>
        <v>2687.0308262271574</v>
      </c>
      <c r="AJ103" s="16">
        <f t="shared" si="213"/>
        <v>-53364.273227071681</v>
      </c>
      <c r="AK103" s="17"/>
      <c r="AL103" s="9" t="str">
        <f t="shared" ref="AL103:AL113" si="237">AF103</f>
        <v>HOV2</v>
      </c>
      <c r="AM103" s="19">
        <f t="shared" ref="AM103:AM114" si="238">IF(I103=0, 0,AG103/I103)</f>
        <v>-0.15131046604342535</v>
      </c>
      <c r="AN103" s="19">
        <f t="shared" si="214"/>
        <v>-0.40566040614595816</v>
      </c>
      <c r="AO103" s="19">
        <f t="shared" si="215"/>
        <v>2.4184614299514618E-2</v>
      </c>
      <c r="AP103" s="20">
        <f t="shared" si="216"/>
        <v>-0.19807074125448393</v>
      </c>
      <c r="AR103" s="9" t="str">
        <f t="shared" ref="AR103:AR113" si="239">AL103</f>
        <v>HOV2</v>
      </c>
      <c r="AS103" s="55">
        <f>IF((AA103&gt;0)*AND(U103&gt;0),LN(U103/AA103)*$BE$1,IF((AA103=0)*AND(U103&gt;0),$BG$1,IF((AA103&gt;0)*AND(U103=0),-1*$BG$1,0)))</f>
        <v>0.16406184393528964</v>
      </c>
      <c r="AT103" s="55">
        <f t="shared" si="217"/>
        <v>0.52030441615659218</v>
      </c>
      <c r="AU103" s="56">
        <f t="shared" si="218"/>
        <v>-2.3896797769364903E-2</v>
      </c>
      <c r="AV103" s="61">
        <f t="shared" si="219"/>
        <v>0.22073488105897787</v>
      </c>
      <c r="AX103" s="64" t="str">
        <v>Autos &lt;  Workers</v>
      </c>
      <c r="AY103" s="64">
        <v>0</v>
      </c>
      <c r="AZ103" s="64">
        <v>0.52030441615659218</v>
      </c>
      <c r="BA103" s="64">
        <v>-0.6560317094851299</v>
      </c>
      <c r="BB103" s="64">
        <v>0</v>
      </c>
      <c r="BC103" s="64">
        <v>0</v>
      </c>
      <c r="BD103" s="64">
        <v>0.25</v>
      </c>
      <c r="BE103" s="64">
        <v>0.25</v>
      </c>
      <c r="BF103" s="64">
        <v>0.25</v>
      </c>
      <c r="BG103" s="64">
        <v>0.25</v>
      </c>
      <c r="BH103" s="64">
        <v>0</v>
      </c>
      <c r="BI103" s="64">
        <v>0</v>
      </c>
      <c r="BJ103" s="64">
        <v>0</v>
      </c>
      <c r="BL103"/>
      <c r="BM103" s="109" t="s">
        <v>157</v>
      </c>
      <c r="BN103" s="113">
        <v>0</v>
      </c>
      <c r="BO103" s="113">
        <v>0</v>
      </c>
      <c r="BP103" s="113">
        <v>0</v>
      </c>
      <c r="BQ103" s="113">
        <v>0</v>
      </c>
      <c r="BR103" s="113">
        <v>0</v>
      </c>
      <c r="BS103" s="114">
        <v>-22.173983218384265</v>
      </c>
      <c r="BT103" s="114">
        <v>-22.173983218384265</v>
      </c>
      <c r="BU103" s="114">
        <v>-22.173983218384265</v>
      </c>
      <c r="BV103" s="114">
        <v>0</v>
      </c>
      <c r="BW103" s="114">
        <v>0</v>
      </c>
      <c r="BX103" s="114">
        <v>0</v>
      </c>
      <c r="BY103" s="114">
        <v>0</v>
      </c>
      <c r="BZ103" s="114">
        <v>0</v>
      </c>
      <c r="CA103" s="114">
        <v>0</v>
      </c>
      <c r="CB103" s="115">
        <v>-999</v>
      </c>
      <c r="CC103" s="115">
        <v>-999</v>
      </c>
      <c r="CF103" s="109" t="s">
        <v>157</v>
      </c>
      <c r="CG103" s="112">
        <v>0</v>
      </c>
      <c r="CH103" s="112">
        <v>0</v>
      </c>
      <c r="CI103" s="112">
        <v>0</v>
      </c>
      <c r="CJ103" s="112">
        <v>0</v>
      </c>
      <c r="CK103" s="112">
        <v>0</v>
      </c>
      <c r="CL103" s="110">
        <f>BA103+BS103</f>
        <v>-22.830014927869396</v>
      </c>
      <c r="CM103" s="110">
        <f>BA103+BT103</f>
        <v>-22.830014927869396</v>
      </c>
      <c r="CN103" s="110">
        <f>BA103+BU103</f>
        <v>-22.830014927869396</v>
      </c>
      <c r="CO103" s="110">
        <f t="shared" si="220"/>
        <v>0</v>
      </c>
      <c r="CP103" s="110">
        <f t="shared" si="220"/>
        <v>0</v>
      </c>
      <c r="CQ103" s="110">
        <f t="shared" si="220"/>
        <v>0.25</v>
      </c>
      <c r="CR103" s="110">
        <f t="shared" si="220"/>
        <v>0.25</v>
      </c>
      <c r="CS103" s="110">
        <f t="shared" si="220"/>
        <v>0.25</v>
      </c>
      <c r="CT103" s="110">
        <f t="shared" si="220"/>
        <v>0.25</v>
      </c>
      <c r="CU103" s="111">
        <f t="shared" si="221"/>
        <v>-999</v>
      </c>
      <c r="CV103" s="111">
        <f t="shared" si="221"/>
        <v>-999</v>
      </c>
    </row>
    <row r="104" spans="1:100" s="64" customFormat="1" x14ac:dyDescent="0.25">
      <c r="A104" s="64">
        <v>3</v>
      </c>
      <c r="B104" s="9" t="s">
        <v>62</v>
      </c>
      <c r="C104" s="15">
        <f>SUMIFS(TourMode_Input!C:C,TourMode_Input!$A:$A,$A104,TourMode_Input!$B:$B,TourMode!$A$100)</f>
        <v>0</v>
      </c>
      <c r="D104" s="15">
        <f>SUMIFS(TourMode_Input!D:D,TourMode_Input!$A:$A,$A104,TourMode_Input!$B:$B,TourMode!$A$100)</f>
        <v>4076.75711</v>
      </c>
      <c r="E104" s="15">
        <f>SUMIFS(TourMode_Input!E:E,TourMode_Input!$A:$A,$A104,TourMode_Input!$B:$B,TourMode!$A$100)</f>
        <v>195328.74411999999</v>
      </c>
      <c r="F104" s="15">
        <f>SUMIFS(TourMode_Input!F:F,TourMode_Input!$A:$A,$A104,TourMode_Input!$B:$B,TourMode!$A$100)</f>
        <v>199405.50122999999</v>
      </c>
      <c r="G104" s="34"/>
      <c r="H104" s="9" t="str">
        <f t="shared" si="222"/>
        <v>HOV3</v>
      </c>
      <c r="I104" s="15">
        <f t="shared" si="208"/>
        <v>0</v>
      </c>
      <c r="J104" s="15">
        <f t="shared" si="208"/>
        <v>55552.046303580471</v>
      </c>
      <c r="K104" s="15">
        <f t="shared" si="208"/>
        <v>105320.92480220275</v>
      </c>
      <c r="L104" s="18">
        <f t="shared" si="223"/>
        <v>160872.97110578322</v>
      </c>
      <c r="M104" s="17"/>
      <c r="N104" s="9" t="str">
        <f t="shared" si="224"/>
        <v>HOV3</v>
      </c>
      <c r="O104" s="15">
        <f>SUMIFS(TourMode_Input!J:J,TourMode_Input!$H:$H,$A104,TourMode_Input!$I:$I,TourMode!$A$100)*Index!$D$3</f>
        <v>5420</v>
      </c>
      <c r="P104" s="15">
        <f>SUMIFS(TourMode_Input!K:K,TourMode_Input!$H:$H,$A104,TourMode_Input!$I:$I,TourMode!$A$100)*Index!$D$3</f>
        <v>107056</v>
      </c>
      <c r="Q104" s="15">
        <f>SUMIFS(TourMode_Input!L:L,TourMode_Input!$H:$H,$A104,TourMode_Input!$I:$I,TourMode!$A$100)*Index!$D$3</f>
        <v>103368</v>
      </c>
      <c r="R104" s="15">
        <f>SUMIFS(TourMode_Input!M:M,TourMode_Input!$H:$H,$A104,TourMode_Input!$I:$I,TourMode!$A$100)*Index!$D$3</f>
        <v>215844</v>
      </c>
      <c r="T104" s="9" t="str">
        <f t="shared" si="225"/>
        <v>HOV3</v>
      </c>
      <c r="U104" s="19">
        <f t="shared" si="226"/>
        <v>0</v>
      </c>
      <c r="V104" s="19">
        <f t="shared" si="227"/>
        <v>0.30513713529672448</v>
      </c>
      <c r="W104" s="19">
        <f t="shared" si="228"/>
        <v>0.48499228588231152</v>
      </c>
      <c r="X104" s="19">
        <f t="shared" si="229"/>
        <v>0.37247735842969032</v>
      </c>
      <c r="Y104" s="17"/>
      <c r="Z104" s="9" t="str">
        <f t="shared" si="230"/>
        <v>HOV3</v>
      </c>
      <c r="AA104" s="19">
        <f t="shared" si="231"/>
        <v>0.16583037571900625</v>
      </c>
      <c r="AB104" s="19">
        <f t="shared" si="232"/>
        <v>0.58803884519049088</v>
      </c>
      <c r="AC104" s="19">
        <f t="shared" si="233"/>
        <v>0.4759992632160619</v>
      </c>
      <c r="AD104" s="19">
        <f t="shared" si="234"/>
        <v>0.49975457281778191</v>
      </c>
      <c r="AF104" s="9" t="str">
        <f t="shared" si="235"/>
        <v>HOV3</v>
      </c>
      <c r="AG104" s="15">
        <f t="shared" si="236"/>
        <v>5420</v>
      </c>
      <c r="AH104" s="15">
        <f t="shared" si="211"/>
        <v>51503.953696419529</v>
      </c>
      <c r="AI104" s="15">
        <f t="shared" si="212"/>
        <v>-1952.9248022027459</v>
      </c>
      <c r="AJ104" s="16">
        <f t="shared" si="213"/>
        <v>54971.028894216783</v>
      </c>
      <c r="AK104" s="17"/>
      <c r="AL104" s="9" t="str">
        <f t="shared" si="237"/>
        <v>HOV3</v>
      </c>
      <c r="AM104" s="19">
        <f t="shared" si="238"/>
        <v>0</v>
      </c>
      <c r="AN104" s="19">
        <f t="shared" si="214"/>
        <v>0.92712973010860933</v>
      </c>
      <c r="AO104" s="19">
        <f t="shared" si="215"/>
        <v>-1.8542609703346445E-2</v>
      </c>
      <c r="AP104" s="20">
        <f t="shared" si="216"/>
        <v>0.34170456675453686</v>
      </c>
      <c r="AR104" s="9" t="str">
        <f t="shared" si="239"/>
        <v>HOV3</v>
      </c>
      <c r="AS104" s="55">
        <f t="shared" ref="AS104:AS113" si="240">IF((AA104&gt;0)*AND(U104&gt;0),LN(U104/AA104)*$BE$1,IF((AA104=0)*AND(U104&gt;0),$BG$1,IF((AA104&gt;0)*AND(U104=0),-1*$BG$1,0)))</f>
        <v>-0.25</v>
      </c>
      <c r="AT104" s="55">
        <f t="shared" si="217"/>
        <v>-0.6560317094851299</v>
      </c>
      <c r="AU104" s="56">
        <f t="shared" si="218"/>
        <v>1.8716679048889431E-2</v>
      </c>
      <c r="AV104" s="61">
        <f t="shared" si="219"/>
        <v>-0.29394087031613342</v>
      </c>
      <c r="AX104" s="64" t="str">
        <v>Autos &gt;= Workers</v>
      </c>
      <c r="AY104" s="64">
        <v>0</v>
      </c>
      <c r="AZ104" s="64">
        <v>-2.3896797769364903E-2</v>
      </c>
      <c r="BA104" s="64">
        <v>1.8716679048889431E-2</v>
      </c>
      <c r="BB104" s="64">
        <v>0</v>
      </c>
      <c r="BC104" s="64">
        <v>0.25</v>
      </c>
      <c r="BD104" s="64">
        <v>0.25</v>
      </c>
      <c r="BE104" s="64">
        <v>0.25</v>
      </c>
      <c r="BF104" s="64">
        <v>0.25</v>
      </c>
      <c r="BG104" s="64">
        <v>0.25</v>
      </c>
      <c r="BH104" s="64">
        <v>0</v>
      </c>
      <c r="BI104" s="64">
        <v>0</v>
      </c>
      <c r="BJ104" s="64">
        <v>0</v>
      </c>
      <c r="BL104"/>
      <c r="BM104" s="109" t="s">
        <v>158</v>
      </c>
      <c r="BN104" s="113">
        <v>0</v>
      </c>
      <c r="BO104" s="113">
        <v>0</v>
      </c>
      <c r="BP104" s="113">
        <v>0</v>
      </c>
      <c r="BQ104" s="113">
        <v>0</v>
      </c>
      <c r="BR104" s="113">
        <v>0</v>
      </c>
      <c r="BS104" s="114">
        <v>0.49769837342597517</v>
      </c>
      <c r="BT104" s="114">
        <v>0.49769837342597517</v>
      </c>
      <c r="BU104" s="114">
        <v>0.49769837342597517</v>
      </c>
      <c r="BV104" s="114">
        <v>0</v>
      </c>
      <c r="BW104" s="114">
        <v>0</v>
      </c>
      <c r="BX104" s="114">
        <v>0</v>
      </c>
      <c r="BY104" s="114">
        <v>0</v>
      </c>
      <c r="BZ104" s="114">
        <v>0</v>
      </c>
      <c r="CA104" s="114">
        <v>0</v>
      </c>
      <c r="CB104" s="115">
        <v>-999</v>
      </c>
      <c r="CC104" s="115">
        <v>-999</v>
      </c>
      <c r="CF104" s="109" t="s">
        <v>158</v>
      </c>
      <c r="CG104" s="112">
        <v>0</v>
      </c>
      <c r="CH104" s="112">
        <v>0</v>
      </c>
      <c r="CI104" s="112">
        <v>0</v>
      </c>
      <c r="CJ104" s="112">
        <v>0</v>
      </c>
      <c r="CK104" s="112">
        <v>0</v>
      </c>
      <c r="CL104" s="110">
        <f>BA104+BS104</f>
        <v>0.51641505247486463</v>
      </c>
      <c r="CM104" s="110">
        <f>BA104+BT104</f>
        <v>0.51641505247486463</v>
      </c>
      <c r="CN104" s="110">
        <f>BA104+BU104</f>
        <v>0.51641505247486463</v>
      </c>
      <c r="CO104" s="110">
        <f t="shared" si="220"/>
        <v>0</v>
      </c>
      <c r="CP104" s="110">
        <f t="shared" si="220"/>
        <v>0.25</v>
      </c>
      <c r="CQ104" s="110">
        <f t="shared" si="220"/>
        <v>0.25</v>
      </c>
      <c r="CR104" s="110">
        <f t="shared" si="220"/>
        <v>0.25</v>
      </c>
      <c r="CS104" s="110">
        <f t="shared" si="220"/>
        <v>0.25</v>
      </c>
      <c r="CT104" s="110">
        <f t="shared" si="220"/>
        <v>0.25</v>
      </c>
      <c r="CU104" s="111">
        <f t="shared" si="221"/>
        <v>-999</v>
      </c>
      <c r="CV104" s="111">
        <f t="shared" si="221"/>
        <v>-999</v>
      </c>
    </row>
    <row r="105" spans="1:100" s="64" customFormat="1" x14ac:dyDescent="0.25">
      <c r="A105" s="64">
        <v>4</v>
      </c>
      <c r="B105" s="9" t="s">
        <v>45</v>
      </c>
      <c r="C105" s="15">
        <f>SUMIFS(TourMode_Input!C:C,TourMode_Input!$A:$A,$A105,TourMode_Input!$B:$B,TourMode!$A$100)</f>
        <v>0</v>
      </c>
      <c r="D105" s="15">
        <f>SUMIFS(TourMode_Input!D:D,TourMode_Input!$A:$A,$A105,TourMode_Input!$B:$B,TourMode!$A$100)</f>
        <v>0</v>
      </c>
      <c r="E105" s="15">
        <f>SUMIFS(TourMode_Input!E:E,TourMode_Input!$A:$A,$A105,TourMode_Input!$B:$B,TourMode!$A$100)</f>
        <v>0</v>
      </c>
      <c r="F105" s="15">
        <f>SUMIFS(TourMode_Input!F:F,TourMode_Input!$A:$A,$A105,TourMode_Input!$B:$B,TourMode!$A$100)</f>
        <v>0</v>
      </c>
      <c r="G105" s="34"/>
      <c r="H105" s="9" t="str">
        <f t="shared" si="222"/>
        <v>WALK</v>
      </c>
      <c r="I105" s="15">
        <f t="shared" si="208"/>
        <v>0</v>
      </c>
      <c r="J105" s="15">
        <f t="shared" si="208"/>
        <v>0</v>
      </c>
      <c r="K105" s="15">
        <f t="shared" si="208"/>
        <v>0</v>
      </c>
      <c r="L105" s="18">
        <f t="shared" si="223"/>
        <v>0</v>
      </c>
      <c r="M105" s="17"/>
      <c r="N105" s="9" t="str">
        <f t="shared" si="224"/>
        <v>WALK</v>
      </c>
      <c r="O105" s="15">
        <f>SUMIFS(TourMode_Input!J:J,TourMode_Input!$H:$H,$A105,TourMode_Input!$I:$I,TourMode!$A$100)*Index!$D$3</f>
        <v>0</v>
      </c>
      <c r="P105" s="15">
        <f>SUMIFS(TourMode_Input!K:K,TourMode_Input!$H:$H,$A105,TourMode_Input!$I:$I,TourMode!$A$100)*Index!$D$3</f>
        <v>0</v>
      </c>
      <c r="Q105" s="15">
        <f>SUMIFS(TourMode_Input!L:L,TourMode_Input!$H:$H,$A105,TourMode_Input!$I:$I,TourMode!$A$100)*Index!$D$3</f>
        <v>0</v>
      </c>
      <c r="R105" s="15">
        <f>SUMIFS(TourMode_Input!M:M,TourMode_Input!$H:$H,$A105,TourMode_Input!$I:$I,TourMode!$A$100)*Index!$D$3</f>
        <v>0</v>
      </c>
      <c r="T105" s="9" t="str">
        <f t="shared" si="225"/>
        <v>WALK</v>
      </c>
      <c r="U105" s="19">
        <f t="shared" si="226"/>
        <v>0</v>
      </c>
      <c r="V105" s="19">
        <f t="shared" si="227"/>
        <v>0</v>
      </c>
      <c r="W105" s="19">
        <f t="shared" si="228"/>
        <v>0</v>
      </c>
      <c r="X105" s="19">
        <f t="shared" si="229"/>
        <v>0</v>
      </c>
      <c r="Y105" s="17"/>
      <c r="Z105" s="9" t="str">
        <f t="shared" si="230"/>
        <v>WALK</v>
      </c>
      <c r="AA105" s="19">
        <f t="shared" si="231"/>
        <v>0</v>
      </c>
      <c r="AB105" s="19">
        <f t="shared" si="232"/>
        <v>0</v>
      </c>
      <c r="AC105" s="19">
        <f t="shared" si="233"/>
        <v>0</v>
      </c>
      <c r="AD105" s="19">
        <f t="shared" si="234"/>
        <v>0</v>
      </c>
      <c r="AF105" s="9" t="str">
        <f t="shared" si="235"/>
        <v>WALK</v>
      </c>
      <c r="AG105" s="15">
        <f t="shared" si="236"/>
        <v>0</v>
      </c>
      <c r="AH105" s="15">
        <f t="shared" si="211"/>
        <v>0</v>
      </c>
      <c r="AI105" s="15">
        <f t="shared" si="212"/>
        <v>0</v>
      </c>
      <c r="AJ105" s="16">
        <f t="shared" si="213"/>
        <v>0</v>
      </c>
      <c r="AK105" s="17"/>
      <c r="AL105" s="9" t="str">
        <f t="shared" si="237"/>
        <v>WALK</v>
      </c>
      <c r="AM105" s="19">
        <f t="shared" si="238"/>
        <v>0</v>
      </c>
      <c r="AN105" s="19">
        <f t="shared" si="214"/>
        <v>0</v>
      </c>
      <c r="AO105" s="19">
        <f t="shared" si="215"/>
        <v>0</v>
      </c>
      <c r="AP105" s="20">
        <f t="shared" si="216"/>
        <v>0</v>
      </c>
      <c r="AR105" s="9" t="str">
        <f t="shared" si="239"/>
        <v>WALK</v>
      </c>
      <c r="AS105" s="55">
        <f t="shared" si="240"/>
        <v>0</v>
      </c>
      <c r="AT105" s="55">
        <f t="shared" si="217"/>
        <v>0</v>
      </c>
      <c r="AU105" s="56">
        <f t="shared" si="218"/>
        <v>0</v>
      </c>
      <c r="AV105" s="61">
        <f t="shared" si="219"/>
        <v>0</v>
      </c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L105"/>
    </row>
    <row r="106" spans="1:100" s="64" customFormat="1" x14ac:dyDescent="0.25">
      <c r="A106" s="64">
        <v>5</v>
      </c>
      <c r="B106" s="9" t="s">
        <v>46</v>
      </c>
      <c r="C106" s="15">
        <f>SUMIFS(TourMode_Input!C:C,TourMode_Input!$A:$A,$A106,TourMode_Input!$B:$B,TourMode!$A$100)</f>
        <v>0</v>
      </c>
      <c r="D106" s="15">
        <f>SUMIFS(TourMode_Input!D:D,TourMode_Input!$A:$A,$A106,TourMode_Input!$B:$B,TourMode!$A$100)</f>
        <v>0</v>
      </c>
      <c r="E106" s="15">
        <f>SUMIFS(TourMode_Input!E:E,TourMode_Input!$A:$A,$A106,TourMode_Input!$B:$B,TourMode!$A$100)</f>
        <v>400.94459999999998</v>
      </c>
      <c r="F106" s="15">
        <f>SUMIFS(TourMode_Input!F:F,TourMode_Input!$A:$A,$A106,TourMode_Input!$B:$B,TourMode!$A$100)</f>
        <v>400.94459999999998</v>
      </c>
      <c r="G106" s="34"/>
      <c r="H106" s="9" t="str">
        <f t="shared" si="222"/>
        <v>BIKE</v>
      </c>
      <c r="I106" s="15">
        <f t="shared" si="208"/>
        <v>0</v>
      </c>
      <c r="J106" s="15">
        <f t="shared" si="208"/>
        <v>0</v>
      </c>
      <c r="K106" s="15">
        <f t="shared" si="208"/>
        <v>216.18864267363858</v>
      </c>
      <c r="L106" s="18">
        <f t="shared" si="223"/>
        <v>216.18864267363858</v>
      </c>
      <c r="M106" s="17"/>
      <c r="N106" s="9" t="str">
        <f t="shared" si="224"/>
        <v>BIKE</v>
      </c>
      <c r="O106" s="15">
        <f>SUMIFS(TourMode_Input!J:J,TourMode_Input!$H:$H,$A106,TourMode_Input!$I:$I,TourMode!$A$100)*Index!$D$3</f>
        <v>0</v>
      </c>
      <c r="P106" s="15">
        <f>SUMIFS(TourMode_Input!K:K,TourMode_Input!$H:$H,$A106,TourMode_Input!$I:$I,TourMode!$A$100)*Index!$D$3</f>
        <v>0</v>
      </c>
      <c r="Q106" s="15">
        <f>SUMIFS(TourMode_Input!L:L,TourMode_Input!$H:$H,$A106,TourMode_Input!$I:$I,TourMode!$A$100)*Index!$D$3</f>
        <v>0</v>
      </c>
      <c r="R106" s="15">
        <f>SUMIFS(TourMode_Input!M:M,TourMode_Input!$H:$H,$A106,TourMode_Input!$I:$I,TourMode!$A$100)*Index!$D$3</f>
        <v>0</v>
      </c>
      <c r="T106" s="9" t="str">
        <f t="shared" si="225"/>
        <v>BIKE</v>
      </c>
      <c r="U106" s="19">
        <f t="shared" si="226"/>
        <v>0</v>
      </c>
      <c r="V106" s="19">
        <f t="shared" si="227"/>
        <v>0</v>
      </c>
      <c r="W106" s="19">
        <f t="shared" si="228"/>
        <v>9.9552699702357074E-4</v>
      </c>
      <c r="X106" s="19">
        <f t="shared" si="229"/>
        <v>5.0055254149951052E-4</v>
      </c>
      <c r="Y106" s="17"/>
      <c r="Z106" s="9" t="str">
        <f t="shared" si="230"/>
        <v>BIKE</v>
      </c>
      <c r="AA106" s="19">
        <f t="shared" si="231"/>
        <v>0</v>
      </c>
      <c r="AB106" s="19">
        <f t="shared" si="232"/>
        <v>0</v>
      </c>
      <c r="AC106" s="19">
        <f t="shared" si="233"/>
        <v>0</v>
      </c>
      <c r="AD106" s="19">
        <f t="shared" si="234"/>
        <v>0</v>
      </c>
      <c r="AF106" s="9" t="str">
        <f t="shared" si="235"/>
        <v>BIKE</v>
      </c>
      <c r="AG106" s="15">
        <f t="shared" si="236"/>
        <v>0</v>
      </c>
      <c r="AH106" s="15">
        <f t="shared" si="211"/>
        <v>0</v>
      </c>
      <c r="AI106" s="15">
        <f t="shared" si="212"/>
        <v>-216.18864267363858</v>
      </c>
      <c r="AJ106" s="16">
        <f t="shared" si="213"/>
        <v>-216.18864267363858</v>
      </c>
      <c r="AK106" s="17"/>
      <c r="AL106" s="9" t="str">
        <f t="shared" si="237"/>
        <v>BIKE</v>
      </c>
      <c r="AM106" s="19">
        <f t="shared" si="238"/>
        <v>0</v>
      </c>
      <c r="AN106" s="19">
        <f t="shared" si="214"/>
        <v>0</v>
      </c>
      <c r="AO106" s="19">
        <f t="shared" si="215"/>
        <v>-1</v>
      </c>
      <c r="AP106" s="20">
        <f t="shared" si="216"/>
        <v>-1</v>
      </c>
      <c r="AR106" s="9" t="str">
        <f t="shared" si="239"/>
        <v>BIKE</v>
      </c>
      <c r="AS106" s="55">
        <f t="shared" si="240"/>
        <v>0</v>
      </c>
      <c r="AT106" s="55">
        <f t="shared" si="217"/>
        <v>0</v>
      </c>
      <c r="AU106" s="56">
        <f t="shared" si="218"/>
        <v>0.25</v>
      </c>
      <c r="AV106" s="61">
        <f t="shared" si="219"/>
        <v>0.25</v>
      </c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L106"/>
    </row>
    <row r="107" spans="1:100" s="64" customFormat="1" x14ac:dyDescent="0.25">
      <c r="A107" s="64">
        <v>6</v>
      </c>
      <c r="B107" s="9" t="s">
        <v>56</v>
      </c>
      <c r="C107" s="15">
        <f>SUMIFS(TourMode_Input!C:C,TourMode_Input!$A:$A,$A107,TourMode_Input!$B:$B,TourMode!$A$100)</f>
        <v>518.82992890322623</v>
      </c>
      <c r="D107" s="15">
        <f>SUMIFS(TourMode_Input!D:D,TourMode_Input!$A:$A,$A107,TourMode_Input!$B:$B,TourMode!$A$100)</f>
        <v>242.95617778751384</v>
      </c>
      <c r="E107" s="15">
        <f>SUMIFS(TourMode_Input!E:E,TourMode_Input!$A:$A,$A107,TourMode_Input!$B:$B,TourMode!$A$100)</f>
        <v>359.38359840904684</v>
      </c>
      <c r="F107" s="15">
        <f>SUMIFS(TourMode_Input!F:F,TourMode_Input!$A:$A,$A107,TourMode_Input!$B:$B,TourMode!$A$100)</f>
        <v>1121.1697050997868</v>
      </c>
      <c r="G107" s="34"/>
      <c r="H107" s="9" t="str">
        <f t="shared" si="222"/>
        <v>WLK TRN</v>
      </c>
      <c r="I107" s="67">
        <f t="shared" ref="I107:K110" si="241">C107</f>
        <v>518.82992890322623</v>
      </c>
      <c r="J107" s="67">
        <f t="shared" si="241"/>
        <v>242.95617778751384</v>
      </c>
      <c r="K107" s="67">
        <f t="shared" si="241"/>
        <v>359.38359840904684</v>
      </c>
      <c r="L107" s="69">
        <f t="shared" si="223"/>
        <v>1121.1697050997868</v>
      </c>
      <c r="M107" s="17">
        <f>I107/I114</f>
        <v>1.5874125838429395E-2</v>
      </c>
      <c r="N107" s="9" t="str">
        <f t="shared" si="224"/>
        <v>WLK TRN</v>
      </c>
      <c r="O107" s="15">
        <f>SUMIFS(TourMode_Input!J:J,TourMode_Input!$H:$H,$A107,TourMode_Input!$I:$I,TourMode!$A$100)*Index!$D$3</f>
        <v>0</v>
      </c>
      <c r="P107" s="15">
        <f>SUMIFS(TourMode_Input!K:K,TourMode_Input!$H:$H,$A107,TourMode_Input!$I:$I,TourMode!$A$100)*Index!$D$3</f>
        <v>0</v>
      </c>
      <c r="Q107" s="15">
        <f>SUMIFS(TourMode_Input!L:L,TourMode_Input!$H:$H,$A107,TourMode_Input!$I:$I,TourMode!$A$100)*Index!$D$3</f>
        <v>0</v>
      </c>
      <c r="R107" s="15">
        <f>SUMIFS(TourMode_Input!M:M,TourMode_Input!$H:$H,$A107,TourMode_Input!$I:$I,TourMode!$A$100)*Index!$D$3</f>
        <v>0</v>
      </c>
      <c r="T107" s="9" t="str">
        <f t="shared" si="225"/>
        <v>WLK TRN</v>
      </c>
      <c r="U107" s="19">
        <f t="shared" si="226"/>
        <v>1.5874125838429395E-2</v>
      </c>
      <c r="V107" s="19">
        <f t="shared" si="227"/>
        <v>1.334513434259315E-3</v>
      </c>
      <c r="W107" s="19">
        <f t="shared" si="228"/>
        <v>1.6549253933000872E-3</v>
      </c>
      <c r="X107" s="19">
        <f t="shared" si="229"/>
        <v>2.5959011463296757E-3</v>
      </c>
      <c r="Y107" s="17"/>
      <c r="Z107" s="9" t="str">
        <f t="shared" si="230"/>
        <v>WLK TRN</v>
      </c>
      <c r="AA107" s="19">
        <f t="shared" si="231"/>
        <v>0</v>
      </c>
      <c r="AB107" s="19">
        <f t="shared" si="232"/>
        <v>0</v>
      </c>
      <c r="AC107" s="19">
        <f t="shared" si="233"/>
        <v>0</v>
      </c>
      <c r="AD107" s="19">
        <f t="shared" si="234"/>
        <v>0</v>
      </c>
      <c r="AF107" s="9" t="str">
        <f t="shared" si="235"/>
        <v>WLK TRN</v>
      </c>
      <c r="AG107" s="15">
        <f t="shared" si="236"/>
        <v>-518.82992890322623</v>
      </c>
      <c r="AH107" s="15">
        <f t="shared" si="211"/>
        <v>-242.95617778751384</v>
      </c>
      <c r="AI107" s="15">
        <f t="shared" si="212"/>
        <v>-359.38359840904684</v>
      </c>
      <c r="AJ107" s="16">
        <f t="shared" si="213"/>
        <v>-1121.1697050997868</v>
      </c>
      <c r="AK107" s="17"/>
      <c r="AL107" s="9" t="str">
        <f t="shared" si="237"/>
        <v>WLK TRN</v>
      </c>
      <c r="AM107" s="19">
        <f t="shared" si="238"/>
        <v>-1</v>
      </c>
      <c r="AN107" s="19">
        <f t="shared" si="214"/>
        <v>-1</v>
      </c>
      <c r="AO107" s="19">
        <f t="shared" si="215"/>
        <v>-1</v>
      </c>
      <c r="AP107" s="20">
        <f t="shared" si="216"/>
        <v>-1</v>
      </c>
      <c r="AR107" s="9" t="str">
        <f t="shared" si="239"/>
        <v>WLK TRN</v>
      </c>
      <c r="AS107" s="55">
        <f t="shared" si="240"/>
        <v>0.25</v>
      </c>
      <c r="AT107" s="55">
        <f t="shared" si="217"/>
        <v>0.25</v>
      </c>
      <c r="AU107" s="56">
        <f t="shared" si="218"/>
        <v>0.25</v>
      </c>
      <c r="AV107" s="61">
        <f t="shared" si="219"/>
        <v>0.25</v>
      </c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L107"/>
    </row>
    <row r="108" spans="1:100" s="64" customFormat="1" x14ac:dyDescent="0.25">
      <c r="A108" s="64">
        <v>7</v>
      </c>
      <c r="B108" s="9" t="s">
        <v>58</v>
      </c>
      <c r="C108" s="15">
        <f>SUMIFS(TourMode_Input!C:C,TourMode_Input!$A:$A,$A108,TourMode_Input!$B:$B,TourMode!$A$100)</f>
        <v>0</v>
      </c>
      <c r="D108" s="15">
        <f>SUMIFS(TourMode_Input!D:D,TourMode_Input!$A:$A,$A108,TourMode_Input!$B:$B,TourMode!$A$100)</f>
        <v>16.033329190894801</v>
      </c>
      <c r="E108" s="15">
        <f>SUMIFS(TourMode_Input!E:E,TourMode_Input!$A:$A,$A108,TourMode_Input!$B:$B,TourMode!$A$100)</f>
        <v>55.00865935241427</v>
      </c>
      <c r="F108" s="15">
        <f>SUMIFS(TourMode_Input!F:F,TourMode_Input!$A:$A,$A108,TourMode_Input!$B:$B,TourMode!$A$100)</f>
        <v>71.041988543309074</v>
      </c>
      <c r="G108" s="34"/>
      <c r="H108" s="9" t="str">
        <f t="shared" si="222"/>
        <v>PNR TRN</v>
      </c>
      <c r="I108" s="67">
        <f t="shared" si="241"/>
        <v>0</v>
      </c>
      <c r="J108" s="67">
        <f t="shared" si="241"/>
        <v>16.033329190894801</v>
      </c>
      <c r="K108" s="67">
        <f t="shared" si="241"/>
        <v>55.00865935241427</v>
      </c>
      <c r="L108" s="69">
        <f t="shared" si="223"/>
        <v>71.041988543309074</v>
      </c>
      <c r="M108" s="17"/>
      <c r="N108" s="9" t="str">
        <f t="shared" si="224"/>
        <v>PNR TRN</v>
      </c>
      <c r="O108" s="15">
        <f>SUMIFS(TourMode_Input!J:J,TourMode_Input!$H:$H,$A108,TourMode_Input!$I:$I,TourMode!$A$100)*Index!$D$3</f>
        <v>0</v>
      </c>
      <c r="P108" s="15">
        <f>SUMIFS(TourMode_Input!K:K,TourMode_Input!$H:$H,$A108,TourMode_Input!$I:$I,TourMode!$A$100)*Index!$D$3</f>
        <v>0</v>
      </c>
      <c r="Q108" s="15">
        <f>SUMIFS(TourMode_Input!L:L,TourMode_Input!$H:$H,$A108,TourMode_Input!$I:$I,TourMode!$A$100)*Index!$D$3</f>
        <v>0</v>
      </c>
      <c r="R108" s="15">
        <f>SUMIFS(TourMode_Input!M:M,TourMode_Input!$H:$H,$A108,TourMode_Input!$I:$I,TourMode!$A$100)*Index!$D$3</f>
        <v>0</v>
      </c>
      <c r="T108" s="9" t="str">
        <f t="shared" si="225"/>
        <v>PNR TRN</v>
      </c>
      <c r="U108" s="19">
        <f t="shared" si="226"/>
        <v>0</v>
      </c>
      <c r="V108" s="19">
        <f t="shared" si="227"/>
        <v>8.8068117452293806E-5</v>
      </c>
      <c r="W108" s="19">
        <f t="shared" si="228"/>
        <v>2.533093541739468E-4</v>
      </c>
      <c r="X108" s="19">
        <f t="shared" si="229"/>
        <v>1.64487123276937E-4</v>
      </c>
      <c r="Y108" s="17"/>
      <c r="Z108" s="9" t="str">
        <f t="shared" si="230"/>
        <v>PNR TRN</v>
      </c>
      <c r="AA108" s="19">
        <f t="shared" si="231"/>
        <v>0</v>
      </c>
      <c r="AB108" s="19">
        <f t="shared" si="232"/>
        <v>0</v>
      </c>
      <c r="AC108" s="19">
        <f t="shared" si="233"/>
        <v>0</v>
      </c>
      <c r="AD108" s="19">
        <f t="shared" si="234"/>
        <v>0</v>
      </c>
      <c r="AF108" s="9" t="str">
        <f t="shared" si="235"/>
        <v>PNR TRN</v>
      </c>
      <c r="AG108" s="15">
        <f t="shared" si="236"/>
        <v>0</v>
      </c>
      <c r="AH108" s="15">
        <f t="shared" si="211"/>
        <v>-16.033329190894801</v>
      </c>
      <c r="AI108" s="15">
        <f t="shared" si="212"/>
        <v>-55.00865935241427</v>
      </c>
      <c r="AJ108" s="16">
        <f t="shared" si="213"/>
        <v>-71.041988543309074</v>
      </c>
      <c r="AK108" s="17"/>
      <c r="AL108" s="9" t="str">
        <f t="shared" si="237"/>
        <v>PNR TRN</v>
      </c>
      <c r="AM108" s="19">
        <f t="shared" si="238"/>
        <v>0</v>
      </c>
      <c r="AN108" s="19">
        <f t="shared" si="214"/>
        <v>-1</v>
      </c>
      <c r="AO108" s="19">
        <f t="shared" si="215"/>
        <v>-1</v>
      </c>
      <c r="AP108" s="20">
        <f t="shared" si="216"/>
        <v>-1</v>
      </c>
      <c r="AR108" s="9" t="str">
        <f t="shared" si="239"/>
        <v>PNR TRN</v>
      </c>
      <c r="AS108" s="55">
        <f t="shared" si="240"/>
        <v>0</v>
      </c>
      <c r="AT108" s="55">
        <f t="shared" si="217"/>
        <v>0.25</v>
      </c>
      <c r="AU108" s="56">
        <f t="shared" si="218"/>
        <v>0.25</v>
      </c>
      <c r="AV108" s="61">
        <f t="shared" si="219"/>
        <v>0.25</v>
      </c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L108"/>
    </row>
    <row r="109" spans="1:100" s="64" customFormat="1" x14ac:dyDescent="0.25">
      <c r="A109" s="64">
        <v>8</v>
      </c>
      <c r="B109" s="9" t="s">
        <v>57</v>
      </c>
      <c r="C109" s="15">
        <f>SUMIFS(TourMode_Input!C:C,TourMode_Input!$A:$A,$A109,TourMode_Input!$B:$B,TourMode!$A$100)</f>
        <v>35.245425740219183</v>
      </c>
      <c r="D109" s="15">
        <f>SUMIFS(TourMode_Input!D:D,TourMode_Input!$A:$A,$A109,TourMode_Input!$B:$B,TourMode!$A$100)</f>
        <v>47.664994415557977</v>
      </c>
      <c r="E109" s="15">
        <f>SUMIFS(TourMode_Input!E:E,TourMode_Input!$A:$A,$A109,TourMode_Input!$B:$B,TourMode!$A$100)</f>
        <v>88.46818527600982</v>
      </c>
      <c r="F109" s="15">
        <f>SUMIFS(TourMode_Input!F:F,TourMode_Input!$A:$A,$A109,TourMode_Input!$B:$B,TourMode!$A$100)</f>
        <v>171.37860543178698</v>
      </c>
      <c r="G109" s="34"/>
      <c r="H109" s="9" t="str">
        <f t="shared" si="222"/>
        <v>KNR TRN</v>
      </c>
      <c r="I109" s="67">
        <f t="shared" si="241"/>
        <v>35.245425740219183</v>
      </c>
      <c r="J109" s="67">
        <f t="shared" si="241"/>
        <v>47.664994415557977</v>
      </c>
      <c r="K109" s="67">
        <f t="shared" si="241"/>
        <v>88.46818527600982</v>
      </c>
      <c r="L109" s="69">
        <f t="shared" si="223"/>
        <v>171.37860543178698</v>
      </c>
      <c r="M109" s="17"/>
      <c r="N109" s="9" t="str">
        <f t="shared" si="224"/>
        <v>KNR TRN</v>
      </c>
      <c r="O109" s="15">
        <f>SUMIFS(TourMode_Input!J:J,TourMode_Input!$H:$H,$A109,TourMode_Input!$I:$I,TourMode!$A$100)*Index!$D$3</f>
        <v>0</v>
      </c>
      <c r="P109" s="15">
        <f>SUMIFS(TourMode_Input!K:K,TourMode_Input!$H:$H,$A109,TourMode_Input!$I:$I,TourMode!$A$100)*Index!$D$3</f>
        <v>0</v>
      </c>
      <c r="Q109" s="15">
        <f>SUMIFS(TourMode_Input!L:L,TourMode_Input!$H:$H,$A109,TourMode_Input!$I:$I,TourMode!$A$100)*Index!$D$3</f>
        <v>0</v>
      </c>
      <c r="R109" s="15">
        <f>SUMIFS(TourMode_Input!M:M,TourMode_Input!$H:$H,$A109,TourMode_Input!$I:$I,TourMode!$A$100)*Index!$D$3</f>
        <v>0</v>
      </c>
      <c r="T109" s="9" t="str">
        <f t="shared" si="225"/>
        <v>KNR TRN</v>
      </c>
      <c r="U109" s="19">
        <f t="shared" si="226"/>
        <v>1.0783694082798674E-3</v>
      </c>
      <c r="V109" s="19">
        <f t="shared" si="227"/>
        <v>2.6181501524562761E-4</v>
      </c>
      <c r="W109" s="19">
        <f t="shared" si="228"/>
        <v>4.0738711215698031E-4</v>
      </c>
      <c r="X109" s="19">
        <f t="shared" si="229"/>
        <v>3.9680158701501967E-4</v>
      </c>
      <c r="Y109" s="17"/>
      <c r="Z109" s="9" t="str">
        <f t="shared" si="230"/>
        <v>KNR TRN</v>
      </c>
      <c r="AA109" s="19">
        <f t="shared" si="231"/>
        <v>0</v>
      </c>
      <c r="AB109" s="19">
        <f t="shared" si="232"/>
        <v>0</v>
      </c>
      <c r="AC109" s="19">
        <f t="shared" si="233"/>
        <v>0</v>
      </c>
      <c r="AD109" s="19">
        <f t="shared" si="234"/>
        <v>0</v>
      </c>
      <c r="AF109" s="9" t="str">
        <f t="shared" si="235"/>
        <v>KNR TRN</v>
      </c>
      <c r="AG109" s="15">
        <f t="shared" si="236"/>
        <v>-35.245425740219183</v>
      </c>
      <c r="AH109" s="15">
        <f t="shared" si="211"/>
        <v>-47.664994415557977</v>
      </c>
      <c r="AI109" s="15">
        <f t="shared" si="212"/>
        <v>-88.46818527600982</v>
      </c>
      <c r="AJ109" s="16">
        <f t="shared" si="213"/>
        <v>-171.37860543178698</v>
      </c>
      <c r="AK109" s="17"/>
      <c r="AL109" s="9" t="str">
        <f t="shared" si="237"/>
        <v>KNR TRN</v>
      </c>
      <c r="AM109" s="19">
        <f t="shared" si="238"/>
        <v>-1</v>
      </c>
      <c r="AN109" s="19">
        <f t="shared" si="214"/>
        <v>-1</v>
      </c>
      <c r="AO109" s="19">
        <f t="shared" si="215"/>
        <v>-1</v>
      </c>
      <c r="AP109" s="20">
        <f t="shared" si="216"/>
        <v>-1</v>
      </c>
      <c r="AR109" s="9" t="str">
        <f t="shared" si="239"/>
        <v>KNR TRN</v>
      </c>
      <c r="AS109" s="55">
        <f t="shared" si="240"/>
        <v>0.25</v>
      </c>
      <c r="AT109" s="55">
        <f t="shared" si="217"/>
        <v>0.25</v>
      </c>
      <c r="AU109" s="56">
        <f t="shared" si="218"/>
        <v>0.25</v>
      </c>
      <c r="AV109" s="61">
        <f t="shared" si="219"/>
        <v>0.25</v>
      </c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L109"/>
    </row>
    <row r="110" spans="1:100" s="64" customFormat="1" x14ac:dyDescent="0.25">
      <c r="A110" s="64">
        <v>9</v>
      </c>
      <c r="B110" s="9" t="s">
        <v>127</v>
      </c>
      <c r="C110" s="15">
        <f>SUMIFS(TourMode_Input!C:C,TourMode_Input!$A:$A,$A110,TourMode_Input!$B:$B,TourMode!$A$100)</f>
        <v>5.1028947032281016</v>
      </c>
      <c r="D110" s="15">
        <f>SUMIFS(TourMode_Input!D:D,TourMode_Input!$A:$A,$A110,TourMode_Input!$B:$B,TourMode!$A$100)</f>
        <v>6.816892380033214</v>
      </c>
      <c r="E110" s="15">
        <f>SUMIFS(TourMode_Input!E:E,TourMode_Input!$A:$A,$A110,TourMode_Input!$B:$B,TourMode!$A$100)</f>
        <v>15.056938313295909</v>
      </c>
      <c r="F110" s="15">
        <f>SUMIFS(TourMode_Input!F:F,TourMode_Input!$A:$A,$A110,TourMode_Input!$B:$B,TourMode!$A$100)</f>
        <v>26.976725396557224</v>
      </c>
      <c r="G110" s="34"/>
      <c r="H110" s="9" t="str">
        <f t="shared" si="222"/>
        <v>TNC TRN</v>
      </c>
      <c r="I110" s="67">
        <f t="shared" si="241"/>
        <v>5.1028947032281016</v>
      </c>
      <c r="J110" s="67">
        <f t="shared" si="241"/>
        <v>6.816892380033214</v>
      </c>
      <c r="K110" s="67">
        <f t="shared" si="241"/>
        <v>15.056938313295909</v>
      </c>
      <c r="L110" s="69">
        <f t="shared" si="223"/>
        <v>26.976725396557224</v>
      </c>
      <c r="M110" s="17"/>
      <c r="N110" s="9" t="str">
        <f t="shared" si="224"/>
        <v>TNC TRN</v>
      </c>
      <c r="O110" s="15">
        <f>SUMIFS(TourMode_Input!J:J,TourMode_Input!$H:$H,$A110,TourMode_Input!$I:$I,TourMode!$A$100)*Index!$D$3</f>
        <v>0</v>
      </c>
      <c r="P110" s="15">
        <f>SUMIFS(TourMode_Input!K:K,TourMode_Input!$H:$H,$A110,TourMode_Input!$I:$I,TourMode!$A$100)*Index!$D$3</f>
        <v>0</v>
      </c>
      <c r="Q110" s="15">
        <f>SUMIFS(TourMode_Input!L:L,TourMode_Input!$H:$H,$A110,TourMode_Input!$I:$I,TourMode!$A$100)*Index!$D$3</f>
        <v>0</v>
      </c>
      <c r="R110" s="15">
        <f>SUMIFS(TourMode_Input!M:M,TourMode_Input!$H:$H,$A110,TourMode_Input!$I:$I,TourMode!$A$100)*Index!$D$3</f>
        <v>0</v>
      </c>
      <c r="T110" s="9" t="str">
        <f t="shared" si="225"/>
        <v>TNC TRN</v>
      </c>
      <c r="U110" s="19">
        <f t="shared" si="226"/>
        <v>1.5612821879904852E-4</v>
      </c>
      <c r="V110" s="19">
        <f t="shared" si="227"/>
        <v>3.7443931427875014E-5</v>
      </c>
      <c r="W110" s="19">
        <f t="shared" si="228"/>
        <v>6.9335689414698438E-5</v>
      </c>
      <c r="X110" s="19">
        <f t="shared" si="229"/>
        <v>6.2460582071213774E-5</v>
      </c>
      <c r="Y110" s="17"/>
      <c r="Z110" s="9" t="str">
        <f t="shared" si="230"/>
        <v>TNC TRN</v>
      </c>
      <c r="AA110" s="19">
        <f t="shared" si="231"/>
        <v>0</v>
      </c>
      <c r="AB110" s="19">
        <f t="shared" si="232"/>
        <v>0</v>
      </c>
      <c r="AC110" s="19">
        <f t="shared" si="233"/>
        <v>0</v>
      </c>
      <c r="AD110" s="19">
        <f t="shared" si="234"/>
        <v>0</v>
      </c>
      <c r="AF110" s="9" t="str">
        <f t="shared" si="235"/>
        <v>TNC TRN</v>
      </c>
      <c r="AG110" s="15">
        <f t="shared" si="236"/>
        <v>-5.1028947032281016</v>
      </c>
      <c r="AH110" s="15">
        <f t="shared" si="211"/>
        <v>-6.816892380033214</v>
      </c>
      <c r="AI110" s="15">
        <f t="shared" si="212"/>
        <v>-15.056938313295909</v>
      </c>
      <c r="AJ110" s="16">
        <f t="shared" si="213"/>
        <v>-26.976725396557224</v>
      </c>
      <c r="AK110" s="17"/>
      <c r="AL110" s="9" t="str">
        <f t="shared" si="237"/>
        <v>TNC TRN</v>
      </c>
      <c r="AM110" s="19">
        <f t="shared" si="238"/>
        <v>-1</v>
      </c>
      <c r="AN110" s="19">
        <f t="shared" si="214"/>
        <v>-1</v>
      </c>
      <c r="AO110" s="19">
        <f t="shared" si="215"/>
        <v>-1</v>
      </c>
      <c r="AP110" s="20">
        <f t="shared" si="216"/>
        <v>-1</v>
      </c>
      <c r="AR110" s="9" t="str">
        <f t="shared" si="239"/>
        <v>TNC TRN</v>
      </c>
      <c r="AS110" s="55">
        <f t="shared" si="240"/>
        <v>0.25</v>
      </c>
      <c r="AT110" s="55">
        <f t="shared" si="217"/>
        <v>0.25</v>
      </c>
      <c r="AU110" s="56">
        <f t="shared" si="218"/>
        <v>0.25</v>
      </c>
      <c r="AV110" s="61">
        <f t="shared" si="219"/>
        <v>0.25</v>
      </c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L110"/>
    </row>
    <row r="111" spans="1:100" s="64" customFormat="1" x14ac:dyDescent="0.25">
      <c r="A111" s="64">
        <v>10</v>
      </c>
      <c r="B111" s="9" t="s">
        <v>47</v>
      </c>
      <c r="C111" s="15">
        <f>SUMIFS(TourMode_Input!C:C,TourMode_Input!$A:$A,$A111,TourMode_Input!$B:$B,TourMode!$A$100)</f>
        <v>0</v>
      </c>
      <c r="D111" s="15">
        <f>SUMIFS(TourMode_Input!D:D,TourMode_Input!$A:$A,$A111,TourMode_Input!$B:$B,TourMode!$A$100)</f>
        <v>0</v>
      </c>
      <c r="E111" s="15">
        <f>SUMIFS(TourMode_Input!E:E,TourMode_Input!$A:$A,$A111,TourMode_Input!$B:$B,TourMode!$A$100)</f>
        <v>0</v>
      </c>
      <c r="F111" s="15">
        <f>SUMIFS(TourMode_Input!F:F,TourMode_Input!$A:$A,$A111,TourMode_Input!$B:$B,TourMode!$A$100)</f>
        <v>0</v>
      </c>
      <c r="G111" s="34"/>
      <c r="H111" s="9" t="str">
        <f t="shared" si="222"/>
        <v>SCHBUS</v>
      </c>
      <c r="I111" s="15">
        <f t="shared" ref="I111:K113" si="242">C111*(O$114-SUM(C$107:C$110))/(C$114-SUM(C$107:C$110))</f>
        <v>0</v>
      </c>
      <c r="J111" s="15">
        <f t="shared" si="242"/>
        <v>0</v>
      </c>
      <c r="K111" s="15">
        <f t="shared" si="242"/>
        <v>0</v>
      </c>
      <c r="L111" s="18">
        <f t="shared" si="223"/>
        <v>0</v>
      </c>
      <c r="M111" s="17"/>
      <c r="N111" s="9" t="str">
        <f t="shared" si="224"/>
        <v>SCHBUS</v>
      </c>
      <c r="O111" s="15">
        <f>SUMIFS(TourMode_Input!J:J,TourMode_Input!$H:$H,$A111,TourMode_Input!$I:$I,TourMode!$A$100)*Index!$D$3</f>
        <v>0</v>
      </c>
      <c r="P111" s="15">
        <f>SUMIFS(TourMode_Input!K:K,TourMode_Input!$H:$H,$A111,TourMode_Input!$I:$I,TourMode!$A$100)*Index!$D$3</f>
        <v>0</v>
      </c>
      <c r="Q111" s="15">
        <f>SUMIFS(TourMode_Input!L:L,TourMode_Input!$H:$H,$A111,TourMode_Input!$I:$I,TourMode!$A$100)*Index!$D$3</f>
        <v>0</v>
      </c>
      <c r="R111" s="15">
        <f>SUMIFS(TourMode_Input!M:M,TourMode_Input!$H:$H,$A111,TourMode_Input!$I:$I,TourMode!$A$100)*Index!$D$3</f>
        <v>0</v>
      </c>
      <c r="T111" s="9" t="str">
        <f t="shared" si="225"/>
        <v>SCHBUS</v>
      </c>
      <c r="U111" s="19">
        <f t="shared" si="226"/>
        <v>0</v>
      </c>
      <c r="V111" s="19">
        <f t="shared" si="227"/>
        <v>0</v>
      </c>
      <c r="W111" s="19">
        <f t="shared" si="228"/>
        <v>0</v>
      </c>
      <c r="X111" s="19">
        <f t="shared" si="229"/>
        <v>0</v>
      </c>
      <c r="Y111" s="17"/>
      <c r="Z111" s="9" t="str">
        <f t="shared" si="230"/>
        <v>SCHBUS</v>
      </c>
      <c r="AA111" s="19">
        <f t="shared" si="231"/>
        <v>0</v>
      </c>
      <c r="AB111" s="19">
        <f t="shared" si="232"/>
        <v>0</v>
      </c>
      <c r="AC111" s="19">
        <f t="shared" si="233"/>
        <v>0</v>
      </c>
      <c r="AD111" s="19">
        <f t="shared" si="234"/>
        <v>0</v>
      </c>
      <c r="AF111" s="9" t="str">
        <f t="shared" si="235"/>
        <v>SCHBUS</v>
      </c>
      <c r="AG111" s="15">
        <f t="shared" si="236"/>
        <v>0</v>
      </c>
      <c r="AH111" s="15">
        <f t="shared" si="211"/>
        <v>0</v>
      </c>
      <c r="AI111" s="15">
        <f t="shared" si="212"/>
        <v>0</v>
      </c>
      <c r="AJ111" s="16">
        <f t="shared" si="213"/>
        <v>0</v>
      </c>
      <c r="AK111" s="17"/>
      <c r="AL111" s="9" t="str">
        <f t="shared" si="237"/>
        <v>SCHBUS</v>
      </c>
      <c r="AM111" s="19">
        <f t="shared" si="238"/>
        <v>0</v>
      </c>
      <c r="AN111" s="19">
        <f t="shared" si="214"/>
        <v>0</v>
      </c>
      <c r="AO111" s="19">
        <f t="shared" si="215"/>
        <v>0</v>
      </c>
      <c r="AP111" s="20">
        <f t="shared" si="216"/>
        <v>0</v>
      </c>
      <c r="AR111" s="9" t="str">
        <f t="shared" si="239"/>
        <v>SCHBUS</v>
      </c>
      <c r="AS111" s="55">
        <f t="shared" si="240"/>
        <v>0</v>
      </c>
      <c r="AT111" s="55">
        <f t="shared" si="217"/>
        <v>0</v>
      </c>
      <c r="AU111" s="56">
        <f t="shared" si="218"/>
        <v>0</v>
      </c>
      <c r="AV111" s="61">
        <f t="shared" si="219"/>
        <v>0</v>
      </c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L111"/>
    </row>
    <row r="112" spans="1:100" s="64" customFormat="1" x14ac:dyDescent="0.25">
      <c r="A112" s="64">
        <v>11</v>
      </c>
      <c r="B112" s="9" t="s">
        <v>114</v>
      </c>
      <c r="C112" s="15">
        <f>SUMIFS(TourMode_Input!C:C,TourMode_Input!$A:$A,$A112,TourMode_Input!$B:$B,TourMode!$A$100)</f>
        <v>0</v>
      </c>
      <c r="D112" s="15">
        <f>SUMIFS(TourMode_Input!D:D,TourMode_Input!$A:$A,$A112,TourMode_Input!$B:$B,TourMode!$A$100)</f>
        <v>0</v>
      </c>
      <c r="E112" s="15">
        <f>SUMIFS(TourMode_Input!E:E,TourMode_Input!$A:$A,$A112,TourMode_Input!$B:$B,TourMode!$A$100)</f>
        <v>0</v>
      </c>
      <c r="F112" s="15">
        <f>SUMIFS(TourMode_Input!F:F,TourMode_Input!$A:$A,$A112,TourMode_Input!$B:$B,TourMode!$A$100)</f>
        <v>0</v>
      </c>
      <c r="G112" s="34"/>
      <c r="H112" s="9" t="str">
        <f t="shared" si="222"/>
        <v>TAXI</v>
      </c>
      <c r="I112" s="15">
        <f t="shared" si="242"/>
        <v>0</v>
      </c>
      <c r="J112" s="15">
        <f t="shared" si="242"/>
        <v>0</v>
      </c>
      <c r="K112" s="15">
        <f t="shared" si="242"/>
        <v>0</v>
      </c>
      <c r="L112" s="18">
        <f t="shared" si="223"/>
        <v>0</v>
      </c>
      <c r="M112" s="17"/>
      <c r="N112" s="9" t="str">
        <f t="shared" si="224"/>
        <v>TAXI</v>
      </c>
      <c r="O112" s="15">
        <f>SUMIFS(TourMode_Input!J:J,TourMode_Input!$H:$H,$A112,TourMode_Input!$I:$I,TourMode!$A$100)*Index!$D$3</f>
        <v>0</v>
      </c>
      <c r="P112" s="15">
        <f>SUMIFS(TourMode_Input!K:K,TourMode_Input!$H:$H,$A112,TourMode_Input!$I:$I,TourMode!$A$100)*Index!$D$3</f>
        <v>0</v>
      </c>
      <c r="Q112" s="15">
        <f>SUMIFS(TourMode_Input!L:L,TourMode_Input!$H:$H,$A112,TourMode_Input!$I:$I,TourMode!$A$100)*Index!$D$3</f>
        <v>0</v>
      </c>
      <c r="R112" s="15">
        <f>SUMIFS(TourMode_Input!M:M,TourMode_Input!$H:$H,$A112,TourMode_Input!$I:$I,TourMode!$A$100)*Index!$D$3</f>
        <v>0</v>
      </c>
      <c r="T112" s="9" t="str">
        <f t="shared" si="225"/>
        <v>TAXI</v>
      </c>
      <c r="U112" s="19">
        <f t="shared" si="226"/>
        <v>0</v>
      </c>
      <c r="V112" s="19">
        <f t="shared" si="227"/>
        <v>0</v>
      </c>
      <c r="W112" s="19">
        <f t="shared" si="228"/>
        <v>0</v>
      </c>
      <c r="X112" s="19">
        <f t="shared" si="229"/>
        <v>0</v>
      </c>
      <c r="Y112" s="17"/>
      <c r="Z112" s="9" t="str">
        <f t="shared" si="230"/>
        <v>TAXI</v>
      </c>
      <c r="AA112" s="19">
        <f t="shared" si="231"/>
        <v>0</v>
      </c>
      <c r="AB112" s="19">
        <f t="shared" si="232"/>
        <v>0</v>
      </c>
      <c r="AC112" s="19">
        <f t="shared" si="233"/>
        <v>0</v>
      </c>
      <c r="AD112" s="19">
        <f t="shared" si="234"/>
        <v>0</v>
      </c>
      <c r="AF112" s="9" t="str">
        <f t="shared" si="235"/>
        <v>TAXI</v>
      </c>
      <c r="AG112" s="15">
        <f t="shared" si="236"/>
        <v>0</v>
      </c>
      <c r="AH112" s="15">
        <f t="shared" si="211"/>
        <v>0</v>
      </c>
      <c r="AI112" s="15">
        <f t="shared" si="212"/>
        <v>0</v>
      </c>
      <c r="AJ112" s="16">
        <f t="shared" si="213"/>
        <v>0</v>
      </c>
      <c r="AK112" s="17"/>
      <c r="AL112" s="9" t="str">
        <f t="shared" si="237"/>
        <v>TAXI</v>
      </c>
      <c r="AM112" s="19">
        <f t="shared" si="238"/>
        <v>0</v>
      </c>
      <c r="AN112" s="19">
        <f t="shared" si="214"/>
        <v>0</v>
      </c>
      <c r="AO112" s="19">
        <f t="shared" si="215"/>
        <v>0</v>
      </c>
      <c r="AP112" s="20">
        <f t="shared" si="216"/>
        <v>0</v>
      </c>
      <c r="AR112" s="9" t="str">
        <f t="shared" si="239"/>
        <v>TAXI</v>
      </c>
      <c r="AS112" s="55">
        <f t="shared" si="240"/>
        <v>0</v>
      </c>
      <c r="AT112" s="55">
        <f t="shared" si="217"/>
        <v>0</v>
      </c>
      <c r="AU112" s="56">
        <f t="shared" si="218"/>
        <v>0</v>
      </c>
      <c r="AV112" s="61">
        <f t="shared" si="219"/>
        <v>0</v>
      </c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L112"/>
    </row>
    <row r="113" spans="1:100" s="64" customFormat="1" x14ac:dyDescent="0.25">
      <c r="A113" s="64">
        <v>12</v>
      </c>
      <c r="B113" s="9" t="s">
        <v>115</v>
      </c>
      <c r="C113" s="15">
        <f>SUMIFS(TourMode_Input!C:C,TourMode_Input!$A:$A,$A113,TourMode_Input!$B:$B,TourMode!$A$100)</f>
        <v>0</v>
      </c>
      <c r="D113" s="15">
        <f>SUMIFS(TourMode_Input!D:D,TourMode_Input!$A:$A,$A113,TourMode_Input!$B:$B,TourMode!$A$100)</f>
        <v>0</v>
      </c>
      <c r="E113" s="15">
        <f>SUMIFS(TourMode_Input!E:E,TourMode_Input!$A:$A,$A113,TourMode_Input!$B:$B,TourMode!$A$100)</f>
        <v>0</v>
      </c>
      <c r="F113" s="15">
        <f>SUMIFS(TourMode_Input!F:F,TourMode_Input!$A:$A,$A113,TourMode_Input!$B:$B,TourMode!$A$100)</f>
        <v>0</v>
      </c>
      <c r="G113" s="34"/>
      <c r="H113" s="9" t="str">
        <f t="shared" si="222"/>
        <v>TNC</v>
      </c>
      <c r="I113" s="15">
        <f t="shared" si="242"/>
        <v>0</v>
      </c>
      <c r="J113" s="15">
        <f t="shared" si="242"/>
        <v>0</v>
      </c>
      <c r="K113" s="15">
        <f t="shared" si="242"/>
        <v>0</v>
      </c>
      <c r="L113" s="18">
        <f t="shared" si="223"/>
        <v>0</v>
      </c>
      <c r="M113" s="17"/>
      <c r="N113" s="9" t="str">
        <f t="shared" si="224"/>
        <v>TNC</v>
      </c>
      <c r="O113" s="15">
        <f>SUMIFS(TourMode_Input!J:J,TourMode_Input!$H:$H,$A113,TourMode_Input!$I:$I,TourMode!$A$100)*Index!$D$3</f>
        <v>0</v>
      </c>
      <c r="P113" s="15">
        <f>SUMIFS(TourMode_Input!K:K,TourMode_Input!$H:$H,$A113,TourMode_Input!$I:$I,TourMode!$A$100)*Index!$D$3</f>
        <v>0</v>
      </c>
      <c r="Q113" s="15">
        <f>SUMIFS(TourMode_Input!L:L,TourMode_Input!$H:$H,$A113,TourMode_Input!$I:$I,TourMode!$A$100)*Index!$D$3</f>
        <v>0</v>
      </c>
      <c r="R113" s="15">
        <f>SUMIFS(TourMode_Input!M:M,TourMode_Input!$H:$H,$A113,TourMode_Input!$I:$I,TourMode!$A$100)*Index!$D$3</f>
        <v>0</v>
      </c>
      <c r="T113" s="9" t="str">
        <f t="shared" si="225"/>
        <v>TNC</v>
      </c>
      <c r="U113" s="19">
        <f t="shared" si="226"/>
        <v>0</v>
      </c>
      <c r="V113" s="19">
        <f t="shared" si="227"/>
        <v>0</v>
      </c>
      <c r="W113" s="19">
        <f t="shared" si="228"/>
        <v>0</v>
      </c>
      <c r="X113" s="19">
        <f t="shared" si="229"/>
        <v>0</v>
      </c>
      <c r="Y113" s="17"/>
      <c r="Z113" s="9" t="str">
        <f t="shared" si="230"/>
        <v>TNC</v>
      </c>
      <c r="AA113" s="19">
        <f t="shared" si="231"/>
        <v>0</v>
      </c>
      <c r="AB113" s="19">
        <f t="shared" si="232"/>
        <v>0</v>
      </c>
      <c r="AC113" s="19">
        <f t="shared" si="233"/>
        <v>0</v>
      </c>
      <c r="AD113" s="19">
        <f t="shared" si="234"/>
        <v>0</v>
      </c>
      <c r="AF113" s="9" t="str">
        <f t="shared" si="235"/>
        <v>TNC</v>
      </c>
      <c r="AG113" s="15">
        <f t="shared" si="236"/>
        <v>0</v>
      </c>
      <c r="AH113" s="15">
        <f t="shared" si="211"/>
        <v>0</v>
      </c>
      <c r="AI113" s="15">
        <f t="shared" si="212"/>
        <v>0</v>
      </c>
      <c r="AJ113" s="16">
        <f t="shared" si="213"/>
        <v>0</v>
      </c>
      <c r="AK113" s="17"/>
      <c r="AL113" s="9" t="str">
        <f t="shared" si="237"/>
        <v>TNC</v>
      </c>
      <c r="AM113" s="19">
        <f t="shared" si="238"/>
        <v>0</v>
      </c>
      <c r="AN113" s="19">
        <f t="shared" si="214"/>
        <v>0</v>
      </c>
      <c r="AO113" s="19">
        <f t="shared" si="215"/>
        <v>0</v>
      </c>
      <c r="AP113" s="20">
        <f t="shared" si="216"/>
        <v>0</v>
      </c>
      <c r="AR113" s="9" t="str">
        <f t="shared" si="239"/>
        <v>TNC</v>
      </c>
      <c r="AS113" s="55">
        <f t="shared" si="240"/>
        <v>0</v>
      </c>
      <c r="AT113" s="55">
        <f t="shared" si="217"/>
        <v>0</v>
      </c>
      <c r="AU113" s="56">
        <f t="shared" si="218"/>
        <v>0</v>
      </c>
      <c r="AV113" s="61">
        <f t="shared" si="219"/>
        <v>0</v>
      </c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L113"/>
    </row>
    <row r="114" spans="1:100" s="64" customFormat="1" ht="15.75" thickBot="1" x14ac:dyDescent="0.3">
      <c r="B114" s="10" t="s">
        <v>5</v>
      </c>
      <c r="C114" s="11">
        <f>SUM(C102:C113)</f>
        <v>1175.1246493466736</v>
      </c>
      <c r="D114" s="11">
        <f>SUM(D102:D113)</f>
        <v>13650.876493774</v>
      </c>
      <c r="E114" s="11">
        <f>SUM(E102:E113)</f>
        <v>402303.46950135077</v>
      </c>
      <c r="F114" s="14">
        <f>SUM(F102:F113)</f>
        <v>417129.47064447141</v>
      </c>
      <c r="G114" s="31"/>
      <c r="H114" s="10" t="s">
        <v>5</v>
      </c>
      <c r="I114" s="11">
        <f>SUM(I102:I113)</f>
        <v>32683.999999999996</v>
      </c>
      <c r="J114" s="12">
        <f>SUM(J102:J113)</f>
        <v>182056</v>
      </c>
      <c r="K114" s="13">
        <f>SUM(K102:K113)</f>
        <v>217159.99999999994</v>
      </c>
      <c r="L114" s="14">
        <f>SUM(L102:L113)</f>
        <v>431899.99999999994</v>
      </c>
      <c r="N114" s="10" t="s">
        <v>5</v>
      </c>
      <c r="O114" s="11">
        <f>SUM(O102:O113)</f>
        <v>32684</v>
      </c>
      <c r="P114" s="12">
        <f>SUM(P102:P113)</f>
        <v>182056</v>
      </c>
      <c r="Q114" s="13">
        <f>SUM(Q102:Q113)</f>
        <v>217160</v>
      </c>
      <c r="R114" s="14">
        <f>SUM(R102:R113)</f>
        <v>431900</v>
      </c>
      <c r="T114" s="10" t="s">
        <v>5</v>
      </c>
      <c r="U114" s="19">
        <f t="shared" si="226"/>
        <v>1</v>
      </c>
      <c r="V114" s="19">
        <f t="shared" si="227"/>
        <v>1</v>
      </c>
      <c r="W114" s="19">
        <f t="shared" si="228"/>
        <v>1</v>
      </c>
      <c r="X114" s="19">
        <f t="shared" si="229"/>
        <v>1</v>
      </c>
      <c r="Z114" s="10" t="s">
        <v>5</v>
      </c>
      <c r="AA114" s="19">
        <f t="shared" si="231"/>
        <v>1</v>
      </c>
      <c r="AB114" s="19">
        <f t="shared" si="232"/>
        <v>1</v>
      </c>
      <c r="AC114" s="19">
        <f t="shared" si="233"/>
        <v>1</v>
      </c>
      <c r="AD114" s="19">
        <f t="shared" si="234"/>
        <v>1</v>
      </c>
      <c r="AF114" s="10" t="s">
        <v>5</v>
      </c>
      <c r="AG114" s="37">
        <f t="shared" si="236"/>
        <v>0</v>
      </c>
      <c r="AH114" s="37">
        <f t="shared" si="211"/>
        <v>0</v>
      </c>
      <c r="AI114" s="37">
        <f t="shared" si="212"/>
        <v>0</v>
      </c>
      <c r="AJ114" s="38">
        <f t="shared" si="213"/>
        <v>0</v>
      </c>
      <c r="AL114" s="10" t="s">
        <v>5</v>
      </c>
      <c r="AM114" s="19">
        <f t="shared" si="238"/>
        <v>0</v>
      </c>
      <c r="AN114" s="19">
        <f t="shared" si="214"/>
        <v>0</v>
      </c>
      <c r="AO114" s="19">
        <f t="shared" si="215"/>
        <v>0</v>
      </c>
      <c r="AP114" s="20">
        <f t="shared" si="216"/>
        <v>0</v>
      </c>
      <c r="AR114" s="32"/>
      <c r="AS114" s="34"/>
      <c r="AT114" s="34"/>
      <c r="AU114" s="34"/>
      <c r="AV114" s="3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L114"/>
    </row>
    <row r="115" spans="1:100" x14ac:dyDescent="0.25">
      <c r="A115" s="64"/>
      <c r="B115" s="32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64"/>
      <c r="N115" s="32"/>
      <c r="O115" s="31"/>
      <c r="P115" s="31"/>
      <c r="Q115" s="31"/>
      <c r="R115" s="31"/>
      <c r="T115" s="32"/>
      <c r="U115" s="33"/>
      <c r="V115" s="33"/>
      <c r="W115" s="33"/>
      <c r="X115" s="33"/>
      <c r="Z115" s="32"/>
      <c r="AA115" s="33"/>
      <c r="AB115" s="33"/>
      <c r="AC115" s="33"/>
      <c r="AD115" s="33"/>
      <c r="AF115" s="32"/>
      <c r="AG115" s="31"/>
      <c r="AH115" s="31"/>
      <c r="AI115" s="31"/>
      <c r="AJ115" s="31"/>
      <c r="AL115" s="32"/>
      <c r="AM115" s="34"/>
      <c r="AN115" s="34"/>
      <c r="AO115" s="34"/>
      <c r="AP115" s="34"/>
      <c r="AR115" s="32"/>
      <c r="AS115" s="34"/>
      <c r="AT115" s="34"/>
      <c r="AU115" s="34"/>
      <c r="AV115" s="34"/>
      <c r="BB115"/>
    </row>
    <row r="116" spans="1:100" ht="27" thickBot="1" x14ac:dyDescent="0.45">
      <c r="A116" s="22" t="s">
        <v>17</v>
      </c>
      <c r="B116" s="64"/>
      <c r="C116" s="64"/>
      <c r="D116" s="64"/>
      <c r="E116" s="64"/>
      <c r="F116" s="64"/>
      <c r="M116" s="64"/>
      <c r="N116" s="64"/>
      <c r="O116" s="64"/>
      <c r="P116" s="64"/>
      <c r="Q116" s="64"/>
      <c r="R116" s="64"/>
      <c r="BB116"/>
    </row>
    <row r="117" spans="1:100" s="64" customFormat="1" ht="26.25" x14ac:dyDescent="0.25">
      <c r="B117" s="4" t="s">
        <v>18</v>
      </c>
      <c r="C117" s="5" t="s">
        <v>19</v>
      </c>
      <c r="D117" s="6" t="s">
        <v>91</v>
      </c>
      <c r="E117" s="7" t="s">
        <v>92</v>
      </c>
      <c r="F117" s="8" t="s">
        <v>5</v>
      </c>
      <c r="G117" s="52"/>
      <c r="H117" s="4" t="s">
        <v>18</v>
      </c>
      <c r="I117" s="5" t="s">
        <v>19</v>
      </c>
      <c r="J117" s="6" t="s">
        <v>91</v>
      </c>
      <c r="K117" s="7" t="s">
        <v>92</v>
      </c>
      <c r="L117" s="8" t="s">
        <v>5</v>
      </c>
      <c r="N117" s="4" t="s">
        <v>18</v>
      </c>
      <c r="O117" s="5" t="s">
        <v>19</v>
      </c>
      <c r="P117" s="6" t="s">
        <v>91</v>
      </c>
      <c r="Q117" s="7" t="s">
        <v>92</v>
      </c>
      <c r="R117" s="8" t="s">
        <v>5</v>
      </c>
      <c r="T117" s="4" t="s">
        <v>18</v>
      </c>
      <c r="U117" s="5" t="s">
        <v>19</v>
      </c>
      <c r="V117" s="6" t="s">
        <v>91</v>
      </c>
      <c r="W117" s="7" t="s">
        <v>92</v>
      </c>
      <c r="X117" s="8" t="s">
        <v>5</v>
      </c>
      <c r="Z117" s="4" t="s">
        <v>18</v>
      </c>
      <c r="AA117" s="5" t="s">
        <v>19</v>
      </c>
      <c r="AB117" s="6" t="s">
        <v>91</v>
      </c>
      <c r="AC117" s="7" t="s">
        <v>92</v>
      </c>
      <c r="AD117" s="8" t="s">
        <v>5</v>
      </c>
      <c r="AF117" s="4" t="s">
        <v>18</v>
      </c>
      <c r="AG117" s="5" t="s">
        <v>19</v>
      </c>
      <c r="AH117" s="6" t="s">
        <v>91</v>
      </c>
      <c r="AI117" s="7" t="s">
        <v>92</v>
      </c>
      <c r="AJ117" s="8" t="s">
        <v>5</v>
      </c>
      <c r="AL117" s="4" t="s">
        <v>18</v>
      </c>
      <c r="AM117" s="5" t="s">
        <v>19</v>
      </c>
      <c r="AN117" s="6" t="s">
        <v>91</v>
      </c>
      <c r="AO117" s="7" t="s">
        <v>92</v>
      </c>
      <c r="AP117" s="8" t="s">
        <v>5</v>
      </c>
      <c r="AR117" s="50" t="s">
        <v>18</v>
      </c>
      <c r="AS117" s="53" t="s">
        <v>19</v>
      </c>
      <c r="AT117" s="53" t="s">
        <v>91</v>
      </c>
      <c r="AU117" s="54" t="s">
        <v>92</v>
      </c>
      <c r="AV117" s="51" t="s">
        <v>5</v>
      </c>
      <c r="AX117" s="64" t="str">
        <f t="array" ref="AX117:BJ120">TRANSPOSE(AR117:AU129)</f>
        <v>Mode</v>
      </c>
      <c r="AY117" s="64" t="str">
        <v>SOV</v>
      </c>
      <c r="AZ117" s="64" t="str">
        <v>HOV2</v>
      </c>
      <c r="BA117" s="64" t="str">
        <v>HOV3</v>
      </c>
      <c r="BB117" s="64" t="str">
        <v>WALK</v>
      </c>
      <c r="BC117" s="64" t="str">
        <v>BIKE</v>
      </c>
      <c r="BD117" s="64" t="str">
        <v>WLK TRN</v>
      </c>
      <c r="BE117" s="64" t="str">
        <v>PNR TRN</v>
      </c>
      <c r="BF117" s="64" t="str">
        <v>KNR TRN</v>
      </c>
      <c r="BG117" s="64" t="str">
        <v>TNC TRN</v>
      </c>
      <c r="BH117" s="64" t="str">
        <v>SCHBUS</v>
      </c>
      <c r="BI117" s="64" t="str">
        <v>TAXI</v>
      </c>
      <c r="BJ117" s="64" t="str">
        <v>TNC</v>
      </c>
      <c r="BL117"/>
      <c r="BM117" s="108"/>
      <c r="BN117" s="106" t="s">
        <v>146</v>
      </c>
      <c r="BO117" s="106" t="s">
        <v>147</v>
      </c>
      <c r="BP117" s="106" t="s">
        <v>148</v>
      </c>
      <c r="BQ117" s="106" t="s">
        <v>149</v>
      </c>
      <c r="BR117" s="106" t="s">
        <v>150</v>
      </c>
      <c r="BS117" s="106" t="s">
        <v>151</v>
      </c>
      <c r="BT117" s="106" t="s">
        <v>152</v>
      </c>
      <c r="BU117" s="106" t="s">
        <v>153</v>
      </c>
      <c r="BV117" s="106" t="s">
        <v>45</v>
      </c>
      <c r="BW117" s="106" t="s">
        <v>46</v>
      </c>
      <c r="BX117" s="106" t="s">
        <v>154</v>
      </c>
      <c r="BY117" s="106" t="s">
        <v>155</v>
      </c>
      <c r="BZ117" s="106" t="s">
        <v>112</v>
      </c>
      <c r="CA117" s="107" t="s">
        <v>113</v>
      </c>
      <c r="CB117" s="107" t="s">
        <v>114</v>
      </c>
      <c r="CC117" s="107" t="s">
        <v>115</v>
      </c>
      <c r="CF117" s="108"/>
      <c r="CG117" s="106" t="s">
        <v>146</v>
      </c>
      <c r="CH117" s="106" t="s">
        <v>147</v>
      </c>
      <c r="CI117" s="106" t="s">
        <v>148</v>
      </c>
      <c r="CJ117" s="106" t="s">
        <v>149</v>
      </c>
      <c r="CK117" s="106" t="s">
        <v>150</v>
      </c>
      <c r="CL117" s="106" t="s">
        <v>151</v>
      </c>
      <c r="CM117" s="106" t="s">
        <v>152</v>
      </c>
      <c r="CN117" s="106" t="s">
        <v>153</v>
      </c>
      <c r="CO117" s="106" t="s">
        <v>45</v>
      </c>
      <c r="CP117" s="106" t="s">
        <v>46</v>
      </c>
      <c r="CQ117" s="106" t="s">
        <v>154</v>
      </c>
      <c r="CR117" s="106" t="s">
        <v>155</v>
      </c>
      <c r="CS117" s="106" t="s">
        <v>112</v>
      </c>
      <c r="CT117" s="107" t="s">
        <v>113</v>
      </c>
      <c r="CU117" s="107" t="s">
        <v>114</v>
      </c>
      <c r="CV117" s="107" t="s">
        <v>115</v>
      </c>
    </row>
    <row r="118" spans="1:100" s="64" customFormat="1" x14ac:dyDescent="0.25">
      <c r="A118" s="64">
        <v>1</v>
      </c>
      <c r="B118" s="9" t="s">
        <v>55</v>
      </c>
      <c r="C118" s="15">
        <f>SUMIFS(TourMode_Input!C:C,TourMode_Input!$A:$A,$A118,TourMode_Input!$B:$B,TourMode!$A$116)</f>
        <v>0</v>
      </c>
      <c r="D118" s="15">
        <f>SUMIFS(TourMode_Input!D:D,TourMode_Input!$A:$A,$A118,TourMode_Input!$B:$B,TourMode!$A$116)</f>
        <v>24673.483850000001</v>
      </c>
      <c r="E118" s="15">
        <f>SUMIFS(TourMode_Input!E:E,TourMode_Input!$A:$A,$A118,TourMode_Input!$B:$B,TourMode!$A$116)</f>
        <v>177557.36713999999</v>
      </c>
      <c r="F118" s="15">
        <f>SUMIFS(TourMode_Input!F:F,TourMode_Input!$A:$A,$A118,TourMode_Input!$B:$B,TourMode!$A$116)</f>
        <v>202230.85098999998</v>
      </c>
      <c r="G118" s="34"/>
      <c r="H118" s="9" t="str">
        <f>B118</f>
        <v>SOV</v>
      </c>
      <c r="I118" s="15">
        <f t="shared" ref="I118:K122" si="243">C118*(O$130-SUM(C$123:C$126))/(C$130-SUM(C$123:C$126))</f>
        <v>0</v>
      </c>
      <c r="J118" s="15">
        <f t="shared" si="243"/>
        <v>16513.231699229855</v>
      </c>
      <c r="K118" s="15">
        <f t="shared" si="243"/>
        <v>192565.45927092832</v>
      </c>
      <c r="L118" s="16">
        <f>SUM(I118:K118)</f>
        <v>209078.69097015818</v>
      </c>
      <c r="M118" s="17"/>
      <c r="N118" s="9" t="str">
        <f>H118</f>
        <v>SOV</v>
      </c>
      <c r="O118" s="15">
        <f>SUMIFS(TourMode_Input!J:J,TourMode_Input!$H:$H,$A118,TourMode_Input!$I:$I,TourMode!$A$116)*Index!$D$3</f>
        <v>0</v>
      </c>
      <c r="P118" s="15">
        <f>SUMIFS(TourMode_Input!K:K,TourMode_Input!$H:$H,$A118,TourMode_Input!$I:$I,TourMode!$A$116)*Index!$D$3</f>
        <v>16710</v>
      </c>
      <c r="Q118" s="15">
        <f>SUMIFS(TourMode_Input!L:L,TourMode_Input!$H:$H,$A118,TourMode_Input!$I:$I,TourMode!$A$116)*Index!$D$3</f>
        <v>191118</v>
      </c>
      <c r="R118" s="15">
        <f>SUMIFS(TourMode_Input!M:M,TourMode_Input!$H:$H,$A118,TourMode_Input!$I:$I,TourMode!$A$116)*Index!$D$3</f>
        <v>207828</v>
      </c>
      <c r="T118" s="9" t="str">
        <f>N118</f>
        <v>SOV</v>
      </c>
      <c r="U118" s="19">
        <f>I118/I$130</f>
        <v>0</v>
      </c>
      <c r="V118" s="19">
        <f t="shared" ref="V118:X118" si="244">J118/J$130</f>
        <v>0.27142063936932698</v>
      </c>
      <c r="W118" s="19">
        <f t="shared" si="244"/>
        <v>0.50935697164157778</v>
      </c>
      <c r="X118" s="19">
        <f t="shared" si="244"/>
        <v>0.45495802681318098</v>
      </c>
      <c r="Y118" s="17"/>
      <c r="Z118" s="9" t="str">
        <f>T118</f>
        <v>SOV</v>
      </c>
      <c r="AA118" s="19">
        <f>O118/O$130</f>
        <v>0</v>
      </c>
      <c r="AB118" s="19">
        <f t="shared" ref="AB118:AD118" si="245">P118/P$130</f>
        <v>0.27465483234714005</v>
      </c>
      <c r="AC118" s="19">
        <f t="shared" si="245"/>
        <v>0.50552828152443019</v>
      </c>
      <c r="AD118" s="19">
        <f t="shared" si="245"/>
        <v>0.45223650654109621</v>
      </c>
      <c r="AF118" s="9" t="str">
        <f>Z118</f>
        <v>SOV</v>
      </c>
      <c r="AG118" s="15">
        <f>O118-I118</f>
        <v>0</v>
      </c>
      <c r="AH118" s="15">
        <f t="shared" ref="AH118:AH130" si="246">P118-J118</f>
        <v>196.76830077014529</v>
      </c>
      <c r="AI118" s="15">
        <f t="shared" ref="AI118:AI130" si="247">Q118-K118</f>
        <v>-1447.459270928317</v>
      </c>
      <c r="AJ118" s="16">
        <f t="shared" ref="AJ118:AJ130" si="248">R118-L118</f>
        <v>-1250.6909701581753</v>
      </c>
      <c r="AK118" s="17"/>
      <c r="AL118" s="9" t="str">
        <f>AF118</f>
        <v>SOV</v>
      </c>
      <c r="AM118" s="19">
        <f>IF(I118=0, 0,AG118/I118)</f>
        <v>0</v>
      </c>
      <c r="AN118" s="19">
        <f t="shared" ref="AN118:AN130" si="249">IF(J118=0, 0,AH118/J118)</f>
        <v>1.1915796032785163E-2</v>
      </c>
      <c r="AO118" s="19">
        <f t="shared" ref="AO118:AO130" si="250">IF(K118=0, 0,AI118/K118)</f>
        <v>-7.5167128954929897E-3</v>
      </c>
      <c r="AP118" s="20">
        <f t="shared" ref="AP118:AP130" si="251">IF(L118=0, 0,AJ118/L118)</f>
        <v>-5.9819150596111519E-3</v>
      </c>
      <c r="AR118" s="9" t="str">
        <f>AL118</f>
        <v>SOV</v>
      </c>
      <c r="AS118" s="55">
        <f>IF((AA118&gt;0)*AND(U118&gt;0),LN(U118/AA118)*$BE$1,IF((AA118=0)*AND(U118&gt;0),$BG$1,IF((AA118&gt;0)*AND(U118=0),-1*$BG$1,0)))</f>
        <v>0</v>
      </c>
      <c r="AT118" s="55">
        <f t="shared" ref="AT118:AT129" si="252">IF((AB118&gt;0)*AND(V118&gt;0),LN(V118/AB118)*$BE$1,IF((AB118=0)*AND(V118&gt;0),$BG$1,IF((AB118&gt;0)*AND(V118=0),-1*$BG$1,0)))</f>
        <v>-1.1845361902303723E-2</v>
      </c>
      <c r="AU118" s="56">
        <f t="shared" ref="AU118:AU129" si="253">IF((AC118&gt;0)*AND(W118&gt;0),LN(W118/AC118)*$BE$1,IF((AC118=0)*AND(W118&gt;0),$BG$1,IF((AC118&gt;0)*AND(W118=0),-1*$BG$1,0)))</f>
        <v>7.5451057519859725E-3</v>
      </c>
      <c r="AV118" s="61">
        <f t="shared" ref="AV118:AV129" si="254">IF((AD118&gt;0)*AND(X118&gt;0),LN(X118/AD118)*$BE$1,IF((AD118=0)*AND(X118&gt;0),$BG$1,IF((AD118&gt;0)*AND(X118=0),-1*$BG$1,0)))</f>
        <v>5.999878386054913E-3</v>
      </c>
      <c r="AX118" s="64" t="str">
        <v>0 Auto</v>
      </c>
      <c r="AY118" s="64">
        <v>0</v>
      </c>
      <c r="AZ118" s="64">
        <v>0</v>
      </c>
      <c r="BA118" s="64">
        <v>-0.16305415151515354</v>
      </c>
      <c r="BB118" s="64">
        <v>-1.4693525890161619E-2</v>
      </c>
      <c r="BC118" s="64">
        <v>-3.303108349339004E-2</v>
      </c>
      <c r="BD118" s="64">
        <v>0.11579566083147173</v>
      </c>
      <c r="BE118" s="64">
        <v>0</v>
      </c>
      <c r="BF118" s="64">
        <v>0</v>
      </c>
      <c r="BG118" s="64">
        <v>0</v>
      </c>
      <c r="BH118" s="64">
        <v>0</v>
      </c>
      <c r="BI118" s="64">
        <v>0.1743108658117879</v>
      </c>
      <c r="BJ118" s="64">
        <v>-6.7875119038774856E-2</v>
      </c>
      <c r="BL118"/>
      <c r="BM118" s="109" t="s">
        <v>156</v>
      </c>
      <c r="BN118" s="113">
        <v>0</v>
      </c>
      <c r="BO118" s="113">
        <v>0</v>
      </c>
      <c r="BP118" s="114">
        <v>-4.1500000000000004</v>
      </c>
      <c r="BQ118" s="114">
        <v>-4.1500000000000004</v>
      </c>
      <c r="BR118" s="114">
        <v>-4.1500000000000004</v>
      </c>
      <c r="BS118" s="114">
        <v>0.4823548785146915</v>
      </c>
      <c r="BT118" s="114">
        <v>0.4823548785146915</v>
      </c>
      <c r="BU118" s="114">
        <v>0.4823548785146915</v>
      </c>
      <c r="BV118" s="114">
        <v>-0.12843787781233923</v>
      </c>
      <c r="BW118" s="114">
        <v>0.5776120541716433</v>
      </c>
      <c r="BX118" s="114">
        <v>1.9300548890475908</v>
      </c>
      <c r="BY118" s="114">
        <v>0</v>
      </c>
      <c r="BZ118" s="114">
        <v>3.0384154102723016</v>
      </c>
      <c r="CA118" s="114">
        <v>3.0384154102723016</v>
      </c>
      <c r="CB118" s="115">
        <v>5.7076077372316139</v>
      </c>
      <c r="CC118" s="115">
        <v>6.0669055720860552</v>
      </c>
      <c r="CF118" s="109" t="s">
        <v>156</v>
      </c>
      <c r="CG118" s="112">
        <v>0</v>
      </c>
      <c r="CH118" s="112">
        <v>0</v>
      </c>
      <c r="CI118" s="110">
        <f>BP118+AZ118</f>
        <v>-4.1500000000000004</v>
      </c>
      <c r="CJ118" s="110">
        <f>BQ118+AZ118</f>
        <v>-4.1500000000000004</v>
      </c>
      <c r="CK118" s="110">
        <f>BR118+AZ118</f>
        <v>-4.1500000000000004</v>
      </c>
      <c r="CL118" s="110">
        <f>BA118+BS118</f>
        <v>0.31930072699953793</v>
      </c>
      <c r="CM118" s="110">
        <f>BA118+BT118</f>
        <v>0.31930072699953793</v>
      </c>
      <c r="CN118" s="110">
        <f>BA118+BU118</f>
        <v>0.31930072699953793</v>
      </c>
      <c r="CO118" s="110">
        <f t="shared" ref="CO118:CT120" si="255">BV118+BB118</f>
        <v>-0.14313140370250085</v>
      </c>
      <c r="CP118" s="110">
        <f t="shared" si="255"/>
        <v>0.54458097067825328</v>
      </c>
      <c r="CQ118" s="110">
        <f t="shared" si="255"/>
        <v>2.0458505498790625</v>
      </c>
      <c r="CR118" s="110">
        <f t="shared" si="255"/>
        <v>0</v>
      </c>
      <c r="CS118" s="110">
        <f t="shared" si="255"/>
        <v>3.0384154102723016</v>
      </c>
      <c r="CT118" s="110">
        <f t="shared" si="255"/>
        <v>3.0384154102723016</v>
      </c>
      <c r="CU118" s="111">
        <f t="shared" ref="CU118:CV120" si="256">CB118+BI118</f>
        <v>5.8819186030434016</v>
      </c>
      <c r="CV118" s="111">
        <f t="shared" si="256"/>
        <v>5.99903045304728</v>
      </c>
    </row>
    <row r="119" spans="1:100" s="64" customFormat="1" x14ac:dyDescent="0.25">
      <c r="A119" s="64">
        <v>2</v>
      </c>
      <c r="B119" s="9" t="s">
        <v>61</v>
      </c>
      <c r="C119" s="15">
        <f>SUMIFS(TourMode_Input!C:C,TourMode_Input!$A:$A,$A119,TourMode_Input!$B:$B,TourMode!$A$116)</f>
        <v>0</v>
      </c>
      <c r="D119" s="15">
        <f>SUMIFS(TourMode_Input!D:D,TourMode_Input!$A:$A,$A119,TourMode_Input!$B:$B,TourMode!$A$116)</f>
        <v>17765.787209999999</v>
      </c>
      <c r="E119" s="15">
        <f>SUMIFS(TourMode_Input!E:E,TourMode_Input!$A:$A,$A119,TourMode_Input!$B:$B,TourMode!$A$116)</f>
        <v>44787.704969999999</v>
      </c>
      <c r="F119" s="15">
        <f>SUMIFS(TourMode_Input!F:F,TourMode_Input!$A:$A,$A119,TourMode_Input!$B:$B,TourMode!$A$116)</f>
        <v>62553.492180000001</v>
      </c>
      <c r="G119" s="34"/>
      <c r="H119" s="9" t="str">
        <f t="shared" ref="H119:H129" si="257">B119</f>
        <v>HOV2</v>
      </c>
      <c r="I119" s="15">
        <f t="shared" si="243"/>
        <v>0</v>
      </c>
      <c r="J119" s="15">
        <f t="shared" si="243"/>
        <v>11890.115003680126</v>
      </c>
      <c r="K119" s="15">
        <f t="shared" si="243"/>
        <v>48573.399775851671</v>
      </c>
      <c r="L119" s="18">
        <f t="shared" ref="L119:L129" si="258">SUM(I119:K119)</f>
        <v>60463.514779531797</v>
      </c>
      <c r="M119" s="17"/>
      <c r="N119" s="9" t="str">
        <f t="shared" ref="N119:N129" si="259">H119</f>
        <v>HOV2</v>
      </c>
      <c r="O119" s="15">
        <f>SUMIFS(TourMode_Input!J:J,TourMode_Input!$H:$H,$A119,TourMode_Input!$I:$I,TourMode!$A$116)*Index!$D$3</f>
        <v>0</v>
      </c>
      <c r="P119" s="15">
        <f>SUMIFS(TourMode_Input!K:K,TourMode_Input!$H:$H,$A119,TourMode_Input!$I:$I,TourMode!$A$116)*Index!$D$3</f>
        <v>11852</v>
      </c>
      <c r="Q119" s="15">
        <f>SUMIFS(TourMode_Input!L:L,TourMode_Input!$H:$H,$A119,TourMode_Input!$I:$I,TourMode!$A$116)*Index!$D$3</f>
        <v>48374</v>
      </c>
      <c r="R119" s="15">
        <f>SUMIFS(TourMode_Input!M:M,TourMode_Input!$H:$H,$A119,TourMode_Input!$I:$I,TourMode!$A$116)*Index!$D$3</f>
        <v>60226</v>
      </c>
      <c r="T119" s="9" t="str">
        <f t="shared" ref="T119:T129" si="260">N119</f>
        <v>HOV2</v>
      </c>
      <c r="U119" s="19">
        <f t="shared" ref="U119:U130" si="261">I119/I$130</f>
        <v>0</v>
      </c>
      <c r="V119" s="19">
        <f t="shared" ref="V119:V130" si="262">J119/J$130</f>
        <v>0.19543252800263192</v>
      </c>
      <c r="W119" s="19">
        <f t="shared" ref="W119:W130" si="263">K119/K$130</f>
        <v>0.12848202323426072</v>
      </c>
      <c r="X119" s="19">
        <f t="shared" ref="X119:X130" si="264">L119/L$130</f>
        <v>0.13156941652275633</v>
      </c>
      <c r="Y119" s="17"/>
      <c r="Z119" s="9" t="str">
        <f t="shared" ref="Z119:Z129" si="265">T119</f>
        <v>HOV2</v>
      </c>
      <c r="AA119" s="19">
        <f t="shared" ref="AA119:AA130" si="266">O119/O$130</f>
        <v>0</v>
      </c>
      <c r="AB119" s="19">
        <f t="shared" ref="AB119:AB130" si="267">P119/P$130</f>
        <v>0.1948060486522025</v>
      </c>
      <c r="AC119" s="19">
        <f t="shared" ref="AC119:AC130" si="268">Q119/Q$130</f>
        <v>0.12795458873817636</v>
      </c>
      <c r="AD119" s="19">
        <f t="shared" ref="AD119:AD130" si="269">R119/R$130</f>
        <v>0.13105258118705881</v>
      </c>
      <c r="AF119" s="9" t="str">
        <f t="shared" ref="AF119:AF129" si="270">Z119</f>
        <v>HOV2</v>
      </c>
      <c r="AG119" s="15">
        <f t="shared" ref="AG119:AG130" si="271">O119-I119</f>
        <v>0</v>
      </c>
      <c r="AH119" s="15">
        <f t="shared" si="246"/>
        <v>-38.115003680126392</v>
      </c>
      <c r="AI119" s="15">
        <f t="shared" si="247"/>
        <v>-199.39977585167071</v>
      </c>
      <c r="AJ119" s="16">
        <f t="shared" si="248"/>
        <v>-237.5147795317971</v>
      </c>
      <c r="AK119" s="17"/>
      <c r="AL119" s="9" t="str">
        <f t="shared" ref="AL119:AL129" si="272">AF119</f>
        <v>HOV2</v>
      </c>
      <c r="AM119" s="19">
        <f t="shared" ref="AM119:AM130" si="273">IF(I119=0, 0,AG119/I119)</f>
        <v>0</v>
      </c>
      <c r="AN119" s="19">
        <f t="shared" si="249"/>
        <v>-3.2056042913234536E-3</v>
      </c>
      <c r="AO119" s="19">
        <f t="shared" si="250"/>
        <v>-4.1051229020786515E-3</v>
      </c>
      <c r="AP119" s="20">
        <f t="shared" si="251"/>
        <v>-3.928233090614193E-3</v>
      </c>
      <c r="AR119" s="9" t="str">
        <f t="shared" ref="AR119:AR129" si="274">AL119</f>
        <v>HOV2</v>
      </c>
      <c r="AS119" s="55">
        <f>IF((AA119&gt;0)*AND(U119&gt;0),LN(U119/AA119)*$BE$1,IF((AA119=0)*AND(U119&gt;0),$BG$1,IF((AA119&gt;0)*AND(U119=0),-1*$BG$1,0)))</f>
        <v>0</v>
      </c>
      <c r="AT119" s="55">
        <f t="shared" si="252"/>
        <v>3.2107532473813036E-3</v>
      </c>
      <c r="AU119" s="56">
        <f t="shared" si="253"/>
        <v>4.113572050221303E-3</v>
      </c>
      <c r="AV119" s="61">
        <f t="shared" si="254"/>
        <v>3.9359688634797059E-3</v>
      </c>
      <c r="AX119" s="64" t="str">
        <v>Autos &lt;  Workers</v>
      </c>
      <c r="AY119" s="64">
        <v>-1.1845361902303723E-2</v>
      </c>
      <c r="AZ119" s="64">
        <v>3.2107532473813036E-3</v>
      </c>
      <c r="BA119" s="64">
        <v>-3.097560375714534E-2</v>
      </c>
      <c r="BB119" s="64">
        <v>-5.8246045333012128E-3</v>
      </c>
      <c r="BC119" s="64">
        <v>3.6206377736551852E-2</v>
      </c>
      <c r="BD119" s="64">
        <v>7.8416542045820478E-2</v>
      </c>
      <c r="BE119" s="64">
        <v>0</v>
      </c>
      <c r="BF119" s="64">
        <v>0</v>
      </c>
      <c r="BG119" s="64">
        <v>0</v>
      </c>
      <c r="BH119" s="64">
        <v>0</v>
      </c>
      <c r="BI119" s="64">
        <v>-0.10622160842170345</v>
      </c>
      <c r="BJ119" s="64">
        <v>-7.9749554349560978E-3</v>
      </c>
      <c r="BL119"/>
      <c r="BM119" s="109" t="s">
        <v>157</v>
      </c>
      <c r="BN119" s="113">
        <v>0</v>
      </c>
      <c r="BO119" s="113">
        <v>0</v>
      </c>
      <c r="BP119" s="114">
        <v>-3.4197686472110242</v>
      </c>
      <c r="BQ119" s="114">
        <v>-3.4197686472110242</v>
      </c>
      <c r="BR119" s="114">
        <v>-3.4197686472110242</v>
      </c>
      <c r="BS119" s="114">
        <v>-3.100525477166431</v>
      </c>
      <c r="BT119" s="114">
        <v>-3.100525477166431</v>
      </c>
      <c r="BU119" s="114">
        <v>-3.100525477166431</v>
      </c>
      <c r="BV119" s="114">
        <v>-6.6675889152836625</v>
      </c>
      <c r="BW119" s="114">
        <v>-5.6619115301681422</v>
      </c>
      <c r="BX119" s="114">
        <v>-3.4858448698078237</v>
      </c>
      <c r="BY119" s="114">
        <v>3.9694478186030042</v>
      </c>
      <c r="BZ119" s="114">
        <v>4.8693716777356011</v>
      </c>
      <c r="CA119" s="114">
        <v>4.8693716777356011</v>
      </c>
      <c r="CB119" s="115">
        <v>-9.5553260535062314</v>
      </c>
      <c r="CC119" s="115">
        <v>-9.1320890523340417</v>
      </c>
      <c r="CF119" s="109" t="s">
        <v>157</v>
      </c>
      <c r="CG119" s="112">
        <v>0</v>
      </c>
      <c r="CH119" s="112">
        <v>0</v>
      </c>
      <c r="CI119" s="110">
        <f>BP119+AZ119</f>
        <v>-3.4165578939636427</v>
      </c>
      <c r="CJ119" s="110">
        <f>BQ119+AZ119</f>
        <v>-3.4165578939636427</v>
      </c>
      <c r="CK119" s="110">
        <f>BR119+AZ119</f>
        <v>-3.4165578939636427</v>
      </c>
      <c r="CL119" s="110">
        <f>BA119+BS119</f>
        <v>-3.1315010809235764</v>
      </c>
      <c r="CM119" s="110">
        <f>BA119+BT119</f>
        <v>-3.1315010809235764</v>
      </c>
      <c r="CN119" s="110">
        <f>BA119+BU119</f>
        <v>-3.1315010809235764</v>
      </c>
      <c r="CO119" s="110">
        <f t="shared" si="255"/>
        <v>-6.6734135198169637</v>
      </c>
      <c r="CP119" s="110">
        <f t="shared" si="255"/>
        <v>-5.62570515243159</v>
      </c>
      <c r="CQ119" s="110">
        <f t="shared" si="255"/>
        <v>-3.4074283277620032</v>
      </c>
      <c r="CR119" s="110">
        <f t="shared" si="255"/>
        <v>3.9694478186030042</v>
      </c>
      <c r="CS119" s="110">
        <f t="shared" si="255"/>
        <v>4.8693716777356011</v>
      </c>
      <c r="CT119" s="110">
        <f t="shared" si="255"/>
        <v>4.8693716777356011</v>
      </c>
      <c r="CU119" s="111">
        <f t="shared" si="256"/>
        <v>-9.6615476619279352</v>
      </c>
      <c r="CV119" s="111">
        <f t="shared" si="256"/>
        <v>-9.1400640077689985</v>
      </c>
    </row>
    <row r="120" spans="1:100" s="64" customFormat="1" x14ac:dyDescent="0.25">
      <c r="A120" s="64">
        <v>3</v>
      </c>
      <c r="B120" s="9" t="s">
        <v>62</v>
      </c>
      <c r="C120" s="15">
        <f>SUMIFS(TourMode_Input!C:C,TourMode_Input!$A:$A,$A120,TourMode_Input!$B:$B,TourMode!$A$116)</f>
        <v>287.0335</v>
      </c>
      <c r="D120" s="15">
        <f>SUMIFS(TourMode_Input!D:D,TourMode_Input!$A:$A,$A120,TourMode_Input!$B:$B,TourMode!$A$116)</f>
        <v>3334.6571300000001</v>
      </c>
      <c r="E120" s="15">
        <f>SUMIFS(TourMode_Input!E:E,TourMode_Input!$A:$A,$A120,TourMode_Input!$B:$B,TourMode!$A$116)</f>
        <v>24342.0576</v>
      </c>
      <c r="F120" s="15">
        <f>SUMIFS(TourMode_Input!F:F,TourMode_Input!$A:$A,$A120,TourMode_Input!$B:$B,TourMode!$A$116)</f>
        <v>27963.748230000001</v>
      </c>
      <c r="G120" s="34"/>
      <c r="H120" s="9" t="str">
        <f t="shared" si="257"/>
        <v>HOV3</v>
      </c>
      <c r="I120" s="15">
        <f t="shared" si="243"/>
        <v>304.13717551762261</v>
      </c>
      <c r="J120" s="15">
        <f t="shared" si="243"/>
        <v>2231.7872157797792</v>
      </c>
      <c r="K120" s="15">
        <f t="shared" si="243"/>
        <v>26399.577651134296</v>
      </c>
      <c r="L120" s="18">
        <f t="shared" si="258"/>
        <v>28935.502042431697</v>
      </c>
      <c r="M120" s="17"/>
      <c r="N120" s="9" t="str">
        <f t="shared" si="259"/>
        <v>HOV3</v>
      </c>
      <c r="O120" s="15">
        <f>SUMIFS(TourMode_Input!J:J,TourMode_Input!$H:$H,$A120,TourMode_Input!$I:$I,TourMode!$A$116)*Index!$D$3</f>
        <v>358</v>
      </c>
      <c r="P120" s="15">
        <f>SUMIFS(TourMode_Input!K:K,TourMode_Input!$H:$H,$A120,TourMode_Input!$I:$I,TourMode!$A$116)*Index!$D$3</f>
        <v>2302</v>
      </c>
      <c r="Q120" s="15">
        <f>SUMIFS(TourMode_Input!L:L,TourMode_Input!$H:$H,$A120,TourMode_Input!$I:$I,TourMode!$A$116)*Index!$D$3</f>
        <v>26414</v>
      </c>
      <c r="R120" s="15">
        <f>SUMIFS(TourMode_Input!M:M,TourMode_Input!$H:$H,$A120,TourMode_Input!$I:$I,TourMode!$A$116)*Index!$D$3</f>
        <v>29074</v>
      </c>
      <c r="T120" s="9" t="str">
        <f t="shared" si="260"/>
        <v>HOV3</v>
      </c>
      <c r="U120" s="19">
        <f t="shared" si="261"/>
        <v>1.4721063674618711E-2</v>
      </c>
      <c r="V120" s="19">
        <f t="shared" si="262"/>
        <v>3.6682893093027275E-2</v>
      </c>
      <c r="W120" s="19">
        <f t="shared" si="263"/>
        <v>6.9829807359582427E-2</v>
      </c>
      <c r="X120" s="19">
        <f t="shared" si="264"/>
        <v>6.296403929538881E-2</v>
      </c>
      <c r="Y120" s="17"/>
      <c r="Z120" s="9" t="str">
        <f t="shared" si="265"/>
        <v>HOV3</v>
      </c>
      <c r="AA120" s="19">
        <f t="shared" si="266"/>
        <v>1.7328170377541141E-2</v>
      </c>
      <c r="AB120" s="19">
        <f t="shared" si="267"/>
        <v>3.7836949375410912E-2</v>
      </c>
      <c r="AC120" s="19">
        <f t="shared" si="268"/>
        <v>6.9867956070000209E-2</v>
      </c>
      <c r="AD120" s="19">
        <f t="shared" si="269"/>
        <v>6.3265412702695645E-2</v>
      </c>
      <c r="AF120" s="9" t="str">
        <f t="shared" si="270"/>
        <v>HOV3</v>
      </c>
      <c r="AG120" s="15">
        <f t="shared" si="271"/>
        <v>53.862824482377391</v>
      </c>
      <c r="AH120" s="15">
        <f t="shared" si="246"/>
        <v>70.212784220220783</v>
      </c>
      <c r="AI120" s="15">
        <f t="shared" si="247"/>
        <v>14.422348865704407</v>
      </c>
      <c r="AJ120" s="16">
        <f t="shared" si="248"/>
        <v>138.49795756830281</v>
      </c>
      <c r="AK120" s="17"/>
      <c r="AL120" s="9" t="str">
        <f t="shared" si="272"/>
        <v>HOV3</v>
      </c>
      <c r="AM120" s="19">
        <f t="shared" si="273"/>
        <v>0.1771004297343993</v>
      </c>
      <c r="AN120" s="19">
        <f t="shared" si="249"/>
        <v>3.1460339822624472E-2</v>
      </c>
      <c r="AO120" s="19">
        <f t="shared" si="250"/>
        <v>5.4630983329707666E-4</v>
      </c>
      <c r="AP120" s="20">
        <f t="shared" si="251"/>
        <v>4.7864369992684473E-3</v>
      </c>
      <c r="AR120" s="9" t="str">
        <f t="shared" si="274"/>
        <v>HOV3</v>
      </c>
      <c r="AS120" s="55">
        <f t="shared" ref="AS120:AS129" si="275">IF((AA120&gt;0)*AND(U120&gt;0),LN(U120/AA120)*$BE$1,IF((AA120=0)*AND(U120&gt;0),$BG$1,IF((AA120&gt;0)*AND(U120=0),-1*$BG$1,0)))</f>
        <v>-0.16305415151515354</v>
      </c>
      <c r="AT120" s="55">
        <f t="shared" si="252"/>
        <v>-3.097560375714534E-2</v>
      </c>
      <c r="AU120" s="56">
        <f t="shared" si="253"/>
        <v>-5.4616066040733978E-4</v>
      </c>
      <c r="AV120" s="61">
        <f t="shared" si="254"/>
        <v>-4.7750184313686524E-3</v>
      </c>
      <c r="AX120" s="64" t="str">
        <v>Autos &gt;= Workers</v>
      </c>
      <c r="AY120" s="64">
        <v>7.5451057519859725E-3</v>
      </c>
      <c r="AZ120" s="64">
        <v>4.113572050221303E-3</v>
      </c>
      <c r="BA120" s="64">
        <v>-5.4616066040733978E-4</v>
      </c>
      <c r="BB120" s="64">
        <v>-1.6053300160177815E-2</v>
      </c>
      <c r="BC120" s="64">
        <v>-1.8225069086864554E-2</v>
      </c>
      <c r="BD120" s="64">
        <v>1.5873923403265499E-2</v>
      </c>
      <c r="BE120" s="64">
        <v>0</v>
      </c>
      <c r="BF120" s="64">
        <v>0</v>
      </c>
      <c r="BG120" s="64">
        <v>0</v>
      </c>
      <c r="BH120" s="64">
        <v>0</v>
      </c>
      <c r="BI120" s="64">
        <v>-0.20458706870381757</v>
      </c>
      <c r="BJ120" s="64">
        <v>6.7950234202553972E-2</v>
      </c>
      <c r="BL120"/>
      <c r="BM120" s="109" t="s">
        <v>158</v>
      </c>
      <c r="BN120" s="113">
        <v>0</v>
      </c>
      <c r="BO120" s="113">
        <v>0</v>
      </c>
      <c r="BP120" s="114">
        <v>-1.3041051124309408E-2</v>
      </c>
      <c r="BQ120" s="114">
        <v>-1.3041051124309408E-2</v>
      </c>
      <c r="BR120" s="114">
        <v>-1.3041051124309408E-2</v>
      </c>
      <c r="BS120" s="114">
        <v>8.9084399512967732E-2</v>
      </c>
      <c r="BT120" s="114">
        <v>8.9084399512967732E-2</v>
      </c>
      <c r="BU120" s="114">
        <v>8.9084399512967732E-2</v>
      </c>
      <c r="BV120" s="114">
        <v>-1.3263719663570159</v>
      </c>
      <c r="BW120" s="114">
        <v>-0.99438688062476754</v>
      </c>
      <c r="BX120" s="114">
        <v>0.61447011133553919</v>
      </c>
      <c r="BY120" s="114">
        <v>2.5929053525744177</v>
      </c>
      <c r="BZ120" s="114">
        <v>3.2862436093561813</v>
      </c>
      <c r="CA120" s="114">
        <v>3.2862436093561813</v>
      </c>
      <c r="CB120" s="115">
        <v>-3.046408287366793</v>
      </c>
      <c r="CC120" s="115">
        <v>-2.6691216228415309</v>
      </c>
      <c r="CF120" s="109" t="s">
        <v>158</v>
      </c>
      <c r="CG120" s="112">
        <v>0</v>
      </c>
      <c r="CH120" s="112">
        <v>0</v>
      </c>
      <c r="CI120" s="110">
        <f>BP120+AZ120</f>
        <v>-8.9274790740881058E-3</v>
      </c>
      <c r="CJ120" s="110">
        <f>BQ120+AZ120</f>
        <v>-8.9274790740881058E-3</v>
      </c>
      <c r="CK120" s="110">
        <f>BR120+AZ120</f>
        <v>-8.9274790740881058E-3</v>
      </c>
      <c r="CL120" s="110">
        <f>BA120+BS120</f>
        <v>8.8538238852560389E-2</v>
      </c>
      <c r="CM120" s="110">
        <f>BA120+BT120</f>
        <v>8.8538238852560389E-2</v>
      </c>
      <c r="CN120" s="110">
        <f>BA120+BU120</f>
        <v>8.8538238852560389E-2</v>
      </c>
      <c r="CO120" s="110">
        <f t="shared" si="255"/>
        <v>-1.3424252665171938</v>
      </c>
      <c r="CP120" s="110">
        <f t="shared" si="255"/>
        <v>-1.0126119497116322</v>
      </c>
      <c r="CQ120" s="110">
        <f t="shared" si="255"/>
        <v>0.63034403473880474</v>
      </c>
      <c r="CR120" s="110">
        <f t="shared" si="255"/>
        <v>2.5929053525744177</v>
      </c>
      <c r="CS120" s="110">
        <f t="shared" si="255"/>
        <v>3.2862436093561813</v>
      </c>
      <c r="CT120" s="110">
        <f t="shared" si="255"/>
        <v>3.2862436093561813</v>
      </c>
      <c r="CU120" s="111">
        <f t="shared" si="256"/>
        <v>-3.2509953560706104</v>
      </c>
      <c r="CV120" s="111">
        <f t="shared" si="256"/>
        <v>-2.6011713886389769</v>
      </c>
    </row>
    <row r="121" spans="1:100" s="64" customFormat="1" x14ac:dyDescent="0.25">
      <c r="A121" s="64">
        <v>4</v>
      </c>
      <c r="B121" s="9" t="s">
        <v>45</v>
      </c>
      <c r="C121" s="15">
        <f>SUMIFS(TourMode_Input!C:C,TourMode_Input!$A:$A,$A121,TourMode_Input!$B:$B,TourMode!$A$116)</f>
        <v>13129.704100000001</v>
      </c>
      <c r="D121" s="15">
        <f>SUMIFS(TourMode_Input!D:D,TourMode_Input!$A:$A,$A121,TourMode_Input!$B:$B,TourMode!$A$116)</f>
        <v>35428.861010000001</v>
      </c>
      <c r="E121" s="15">
        <f>SUMIFS(TourMode_Input!E:E,TourMode_Input!$A:$A,$A121,TourMode_Input!$B:$B,TourMode!$A$116)</f>
        <v>90082.714949999994</v>
      </c>
      <c r="F121" s="15">
        <f>SUMIFS(TourMode_Input!F:F,TourMode_Input!$A:$A,$A121,TourMode_Input!$B:$B,TourMode!$A$116)</f>
        <v>138641.28005999999</v>
      </c>
      <c r="G121" s="34"/>
      <c r="H121" s="9" t="str">
        <f t="shared" si="257"/>
        <v>WALK</v>
      </c>
      <c r="I121" s="15">
        <f t="shared" si="243"/>
        <v>13912.07340033881</v>
      </c>
      <c r="J121" s="15">
        <f t="shared" si="243"/>
        <v>23711.486965305088</v>
      </c>
      <c r="K121" s="15">
        <f t="shared" si="243"/>
        <v>97696.984676739943</v>
      </c>
      <c r="L121" s="18">
        <f t="shared" si="258"/>
        <v>135320.54504238383</v>
      </c>
      <c r="M121" s="17"/>
      <c r="N121" s="9" t="str">
        <f t="shared" si="259"/>
        <v>WALK</v>
      </c>
      <c r="O121" s="15">
        <f>SUMIFS(TourMode_Input!J:J,TourMode_Input!$H:$H,$A121,TourMode_Input!$I:$I,TourMode!$A$116)*Index!$D$3</f>
        <v>14118</v>
      </c>
      <c r="P121" s="15">
        <f>SUMIFS(TourMode_Input!K:K,TourMode_Input!$H:$H,$A121,TourMode_Input!$I:$I,TourMode!$A$116)*Index!$D$3</f>
        <v>23850</v>
      </c>
      <c r="Q121" s="15">
        <f>SUMIFS(TourMode_Input!L:L,TourMode_Input!$H:$H,$A121,TourMode_Input!$I:$I,TourMode!$A$116)*Index!$D$3</f>
        <v>99278</v>
      </c>
      <c r="R121" s="15">
        <f>SUMIFS(TourMode_Input!M:M,TourMode_Input!$H:$H,$A121,TourMode_Input!$I:$I,TourMode!$A$116)*Index!$D$3</f>
        <v>137246</v>
      </c>
      <c r="T121" s="9" t="str">
        <f t="shared" si="260"/>
        <v>WALK</v>
      </c>
      <c r="U121" s="19">
        <f t="shared" si="261"/>
        <v>0.67338206197186867</v>
      </c>
      <c r="V121" s="19">
        <f t="shared" si="262"/>
        <v>0.38973515722066221</v>
      </c>
      <c r="W121" s="19">
        <f t="shared" si="263"/>
        <v>0.25841934707223252</v>
      </c>
      <c r="X121" s="19">
        <f t="shared" si="264"/>
        <v>0.29445931517025964</v>
      </c>
      <c r="Y121" s="17"/>
      <c r="Z121" s="9" t="str">
        <f t="shared" si="265"/>
        <v>WALK</v>
      </c>
      <c r="AA121" s="19">
        <f t="shared" si="266"/>
        <v>0.68334946757018389</v>
      </c>
      <c r="AB121" s="19">
        <f t="shared" si="267"/>
        <v>0.39201183431952663</v>
      </c>
      <c r="AC121" s="19">
        <f t="shared" si="268"/>
        <v>0.26260130774276824</v>
      </c>
      <c r="AD121" s="19">
        <f t="shared" si="269"/>
        <v>0.29864913090026024</v>
      </c>
      <c r="AF121" s="9" t="str">
        <f t="shared" si="270"/>
        <v>WALK</v>
      </c>
      <c r="AG121" s="15">
        <f t="shared" si="271"/>
        <v>205.92659966119027</v>
      </c>
      <c r="AH121" s="15">
        <f t="shared" si="246"/>
        <v>138.51303469491177</v>
      </c>
      <c r="AI121" s="15">
        <f t="shared" si="247"/>
        <v>1581.0153232600569</v>
      </c>
      <c r="AJ121" s="16">
        <f t="shared" si="248"/>
        <v>1925.4549576161662</v>
      </c>
      <c r="AK121" s="17"/>
      <c r="AL121" s="9" t="str">
        <f t="shared" si="272"/>
        <v>WALK</v>
      </c>
      <c r="AM121" s="19">
        <f t="shared" si="273"/>
        <v>1.4802006410933341E-2</v>
      </c>
      <c r="AN121" s="19">
        <f t="shared" si="249"/>
        <v>5.8416005245721441E-3</v>
      </c>
      <c r="AO121" s="19">
        <f t="shared" si="250"/>
        <v>1.6182846671177465E-2</v>
      </c>
      <c r="AP121" s="20">
        <f t="shared" si="251"/>
        <v>1.4228844238050426E-2</v>
      </c>
      <c r="AR121" s="9" t="str">
        <f t="shared" si="274"/>
        <v>WALK</v>
      </c>
      <c r="AS121" s="55">
        <f t="shared" si="275"/>
        <v>-1.4693525890161619E-2</v>
      </c>
      <c r="AT121" s="55">
        <f t="shared" si="252"/>
        <v>-5.8246045333012128E-3</v>
      </c>
      <c r="AU121" s="56">
        <f t="shared" si="253"/>
        <v>-1.6053300160177815E-2</v>
      </c>
      <c r="AV121" s="61">
        <f t="shared" si="254"/>
        <v>-1.4128564358950723E-2</v>
      </c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L121"/>
    </row>
    <row r="122" spans="1:100" s="64" customFormat="1" x14ac:dyDescent="0.25">
      <c r="A122" s="64">
        <v>5</v>
      </c>
      <c r="B122" s="9" t="s">
        <v>46</v>
      </c>
      <c r="C122" s="15">
        <f>SUMIFS(TourMode_Input!C:C,TourMode_Input!$A:$A,$A122,TourMode_Input!$B:$B,TourMode!$A$116)</f>
        <v>847.35586000000001</v>
      </c>
      <c r="D122" s="15">
        <f>SUMIFS(TourMode_Input!D:D,TourMode_Input!$A:$A,$A122,TourMode_Input!$B:$B,TourMode!$A$116)</f>
        <v>3293.7140399999998</v>
      </c>
      <c r="E122" s="15">
        <f>SUMIFS(TourMode_Input!E:E,TourMode_Input!$A:$A,$A122,TourMode_Input!$B:$B,TourMode!$A$116)</f>
        <v>6439.2755200000001</v>
      </c>
      <c r="F122" s="15">
        <f>SUMIFS(TourMode_Input!F:F,TourMode_Input!$A:$A,$A122,TourMode_Input!$B:$B,TourMode!$A$116)</f>
        <v>10580.34542</v>
      </c>
      <c r="G122" s="34"/>
      <c r="H122" s="9" t="str">
        <f t="shared" si="257"/>
        <v>BIKE</v>
      </c>
      <c r="I122" s="15">
        <f t="shared" si="243"/>
        <v>897.8478746163986</v>
      </c>
      <c r="J122" s="15">
        <f t="shared" si="243"/>
        <v>2204.3852187305288</v>
      </c>
      <c r="K122" s="15">
        <f t="shared" si="243"/>
        <v>6983.5573023739853</v>
      </c>
      <c r="L122" s="18">
        <f t="shared" si="258"/>
        <v>10085.790395720913</v>
      </c>
      <c r="M122" s="17"/>
      <c r="N122" s="9" t="str">
        <f t="shared" si="259"/>
        <v>BIKE</v>
      </c>
      <c r="O122" s="15">
        <f>SUMIFS(TourMode_Input!J:J,TourMode_Input!$H:$H,$A122,TourMode_Input!$I:$I,TourMode!$A$116)*Index!$D$3</f>
        <v>928</v>
      </c>
      <c r="P122" s="15">
        <f>SUMIFS(TourMode_Input!K:K,TourMode_Input!$H:$H,$A122,TourMode_Input!$I:$I,TourMode!$A$116)*Index!$D$3</f>
        <v>2126</v>
      </c>
      <c r="Q122" s="15">
        <f>SUMIFS(TourMode_Input!L:L,TourMode_Input!$H:$H,$A122,TourMode_Input!$I:$I,TourMode!$A$116)*Index!$D$3</f>
        <v>7112</v>
      </c>
      <c r="R122" s="15">
        <f>SUMIFS(TourMode_Input!M:M,TourMode_Input!$H:$H,$A122,TourMode_Input!$I:$I,TourMode!$A$116)*Index!$D$3</f>
        <v>10166</v>
      </c>
      <c r="T122" s="9" t="str">
        <f t="shared" si="260"/>
        <v>BIKE</v>
      </c>
      <c r="U122" s="19">
        <f t="shared" si="261"/>
        <v>4.3458270794598179E-2</v>
      </c>
      <c r="V122" s="19">
        <f t="shared" si="262"/>
        <v>3.6232498664209876E-2</v>
      </c>
      <c r="W122" s="19">
        <f t="shared" si="263"/>
        <v>1.8472282683977995E-2</v>
      </c>
      <c r="X122" s="19">
        <f t="shared" si="264"/>
        <v>2.1946814742318486E-2</v>
      </c>
      <c r="Y122" s="17"/>
      <c r="Z122" s="9" t="str">
        <f t="shared" si="265"/>
        <v>BIKE</v>
      </c>
      <c r="AA122" s="19">
        <f t="shared" si="266"/>
        <v>4.4917715392061956E-2</v>
      </c>
      <c r="AB122" s="19">
        <f t="shared" si="267"/>
        <v>3.4944115713346484E-2</v>
      </c>
      <c r="AC122" s="19">
        <f t="shared" si="268"/>
        <v>1.8812027847726263E-2</v>
      </c>
      <c r="AD122" s="19">
        <f t="shared" si="269"/>
        <v>2.2121351913586156E-2</v>
      </c>
      <c r="AF122" s="9" t="str">
        <f t="shared" si="270"/>
        <v>BIKE</v>
      </c>
      <c r="AG122" s="15">
        <f t="shared" si="271"/>
        <v>30.152125383601401</v>
      </c>
      <c r="AH122" s="15">
        <f t="shared" si="246"/>
        <v>-78.385218730528777</v>
      </c>
      <c r="AI122" s="15">
        <f t="shared" si="247"/>
        <v>128.44269762601471</v>
      </c>
      <c r="AJ122" s="16">
        <f t="shared" si="248"/>
        <v>80.209604279087216</v>
      </c>
      <c r="AK122" s="17"/>
      <c r="AL122" s="9" t="str">
        <f t="shared" si="272"/>
        <v>BIKE</v>
      </c>
      <c r="AM122" s="19">
        <f t="shared" si="273"/>
        <v>3.3582666101964948E-2</v>
      </c>
      <c r="AN122" s="19">
        <f t="shared" si="249"/>
        <v>-3.5558766255777023E-2</v>
      </c>
      <c r="AO122" s="19">
        <f t="shared" si="250"/>
        <v>1.8392159191183553E-2</v>
      </c>
      <c r="AP122" s="20">
        <f t="shared" si="251"/>
        <v>7.9527336115489435E-3</v>
      </c>
      <c r="AR122" s="9" t="str">
        <f t="shared" si="274"/>
        <v>BIKE</v>
      </c>
      <c r="AS122" s="55">
        <f t="shared" si="275"/>
        <v>-3.303108349339004E-2</v>
      </c>
      <c r="AT122" s="55">
        <f t="shared" si="252"/>
        <v>3.6206377736551852E-2</v>
      </c>
      <c r="AU122" s="56">
        <f t="shared" si="253"/>
        <v>-1.8225069086864554E-2</v>
      </c>
      <c r="AV122" s="61">
        <f t="shared" si="254"/>
        <v>-7.9212772913632174E-3</v>
      </c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L122"/>
    </row>
    <row r="123" spans="1:100" s="64" customFormat="1" x14ac:dyDescent="0.25">
      <c r="A123" s="64">
        <v>6</v>
      </c>
      <c r="B123" s="9" t="s">
        <v>56</v>
      </c>
      <c r="C123" s="15">
        <f>SUMIFS(TourMode_Input!C:C,TourMode_Input!$A:$A,$A123,TourMode_Input!$B:$B,TourMode!$A$116)</f>
        <v>3197.6387742246861</v>
      </c>
      <c r="D123" s="15">
        <f>SUMIFS(TourMode_Input!D:D,TourMode_Input!$A:$A,$A123,TourMode_Input!$B:$B,TourMode!$A$116)</f>
        <v>3956.3943468265124</v>
      </c>
      <c r="E123" s="15">
        <f>SUMIFS(TourMode_Input!E:E,TourMode_Input!$A:$A,$A123,TourMode_Input!$B:$B,TourMode!$A$116)</f>
        <v>3718.5621353724455</v>
      </c>
      <c r="F123" s="15">
        <f>SUMIFS(TourMode_Input!F:F,TourMode_Input!$A:$A,$A123,TourMode_Input!$B:$B,TourMode!$A$116)</f>
        <v>10872.595256423643</v>
      </c>
      <c r="G123" s="34"/>
      <c r="H123" s="9" t="str">
        <f t="shared" si="257"/>
        <v>WLK TRN</v>
      </c>
      <c r="I123" s="67">
        <f t="shared" ref="I123:K126" si="276">C123</f>
        <v>3197.6387742246861</v>
      </c>
      <c r="J123" s="67">
        <f t="shared" si="276"/>
        <v>3956.3943468265124</v>
      </c>
      <c r="K123" s="67">
        <f t="shared" si="276"/>
        <v>3718.5621353724455</v>
      </c>
      <c r="L123" s="69">
        <f t="shared" si="258"/>
        <v>10872.595256423643</v>
      </c>
      <c r="M123" s="17">
        <f>I123/I130</f>
        <v>0.15477438403798091</v>
      </c>
      <c r="N123" s="9" t="str">
        <f t="shared" si="259"/>
        <v>WLK TRN</v>
      </c>
      <c r="O123" s="15">
        <f>SUMIFS(TourMode_Input!J:J,TourMode_Input!$H:$H,$A123,TourMode_Input!$I:$I,TourMode!$A$116)*Index!$D$3</f>
        <v>2848</v>
      </c>
      <c r="P123" s="15">
        <f>SUMIFS(TourMode_Input!K:K,TourMode_Input!$H:$H,$A123,TourMode_Input!$I:$I,TourMode!$A$116)*Index!$D$3</f>
        <v>3658</v>
      </c>
      <c r="Q123" s="15">
        <f>SUMIFS(TourMode_Input!L:L,TourMode_Input!$H:$H,$A123,TourMode_Input!$I:$I,TourMode!$A$116)*Index!$D$3</f>
        <v>3660</v>
      </c>
      <c r="R123" s="15">
        <f>SUMIFS(TourMode_Input!M:M,TourMode_Input!$H:$H,$A123,TourMode_Input!$I:$I,TourMode!$A$116)*Index!$D$3</f>
        <v>10166</v>
      </c>
      <c r="T123" s="9" t="str">
        <f t="shared" si="260"/>
        <v>WLK TRN</v>
      </c>
      <c r="U123" s="19">
        <f t="shared" si="261"/>
        <v>0.15477438403798091</v>
      </c>
      <c r="V123" s="19">
        <f t="shared" si="262"/>
        <v>6.5029492880120193E-2</v>
      </c>
      <c r="W123" s="19">
        <f t="shared" si="263"/>
        <v>9.8360087801078293E-3</v>
      </c>
      <c r="X123" s="19">
        <f t="shared" si="264"/>
        <v>2.3658912638337099E-2</v>
      </c>
      <c r="Y123" s="17"/>
      <c r="Z123" s="9" t="str">
        <f t="shared" si="265"/>
        <v>WLK TRN</v>
      </c>
      <c r="AA123" s="19">
        <f t="shared" si="266"/>
        <v>0.13785091965150048</v>
      </c>
      <c r="AB123" s="19">
        <f t="shared" si="267"/>
        <v>6.0124917817225509E-2</v>
      </c>
      <c r="AC123" s="19">
        <f t="shared" si="268"/>
        <v>9.6811054446960237E-3</v>
      </c>
      <c r="AD123" s="19">
        <f t="shared" si="269"/>
        <v>2.2121351913586156E-2</v>
      </c>
      <c r="AF123" s="9" t="str">
        <f t="shared" si="270"/>
        <v>WLK TRN</v>
      </c>
      <c r="AG123" s="15">
        <f t="shared" si="271"/>
        <v>-349.63877422468613</v>
      </c>
      <c r="AH123" s="15">
        <f t="shared" si="246"/>
        <v>-298.39434682651245</v>
      </c>
      <c r="AI123" s="15">
        <f t="shared" si="247"/>
        <v>-58.562135372445482</v>
      </c>
      <c r="AJ123" s="16">
        <f t="shared" si="248"/>
        <v>-706.59525642364315</v>
      </c>
      <c r="AK123" s="17"/>
      <c r="AL123" s="9" t="str">
        <f t="shared" si="272"/>
        <v>WLK TRN</v>
      </c>
      <c r="AM123" s="19">
        <f t="shared" si="273"/>
        <v>-0.10934279914386549</v>
      </c>
      <c r="AN123" s="19">
        <f t="shared" si="249"/>
        <v>-7.5420779798115761E-2</v>
      </c>
      <c r="AO123" s="19">
        <f t="shared" si="250"/>
        <v>-1.5748596699616528E-2</v>
      </c>
      <c r="AP123" s="20">
        <f t="shared" si="251"/>
        <v>-6.4988647122330725E-2</v>
      </c>
      <c r="AR123" s="9" t="str">
        <f t="shared" si="274"/>
        <v>WLK TRN</v>
      </c>
      <c r="AS123" s="55">
        <f t="shared" si="275"/>
        <v>0.11579566083147173</v>
      </c>
      <c r="AT123" s="55">
        <f t="shared" si="252"/>
        <v>7.8416542045820478E-2</v>
      </c>
      <c r="AU123" s="56">
        <f t="shared" si="253"/>
        <v>1.5873923403265499E-2</v>
      </c>
      <c r="AV123" s="61">
        <f t="shared" si="254"/>
        <v>6.719660765201084E-2</v>
      </c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L123"/>
    </row>
    <row r="124" spans="1:100" s="64" customFormat="1" x14ac:dyDescent="0.25">
      <c r="A124" s="64">
        <v>7</v>
      </c>
      <c r="B124" s="9" t="s">
        <v>58</v>
      </c>
      <c r="C124" s="15">
        <f>SUMIFS(TourMode_Input!C:C,TourMode_Input!$A:$A,$A124,TourMode_Input!$B:$B,TourMode!$A$116)</f>
        <v>0</v>
      </c>
      <c r="D124" s="15">
        <f>SUMIFS(TourMode_Input!D:D,TourMode_Input!$A:$A,$A124,TourMode_Input!$B:$B,TourMode!$A$116)</f>
        <v>0</v>
      </c>
      <c r="E124" s="15">
        <f>SUMIFS(TourMode_Input!E:E,TourMode_Input!$A:$A,$A124,TourMode_Input!$B:$B,TourMode!$A$116)</f>
        <v>0</v>
      </c>
      <c r="F124" s="15">
        <f>SUMIFS(TourMode_Input!F:F,TourMode_Input!$A:$A,$A124,TourMode_Input!$B:$B,TourMode!$A$116)</f>
        <v>0</v>
      </c>
      <c r="G124" s="34"/>
      <c r="H124" s="9" t="str">
        <f t="shared" si="257"/>
        <v>PNR TRN</v>
      </c>
      <c r="I124" s="67">
        <f t="shared" si="276"/>
        <v>0</v>
      </c>
      <c r="J124" s="67">
        <f t="shared" si="276"/>
        <v>0</v>
      </c>
      <c r="K124" s="67">
        <f t="shared" si="276"/>
        <v>0</v>
      </c>
      <c r="L124" s="69">
        <f t="shared" si="258"/>
        <v>0</v>
      </c>
      <c r="M124" s="17"/>
      <c r="N124" s="9" t="str">
        <f t="shared" si="259"/>
        <v>PNR TRN</v>
      </c>
      <c r="O124" s="15">
        <f>SUMIFS(TourMode_Input!J:J,TourMode_Input!$H:$H,$A124,TourMode_Input!$I:$I,TourMode!$A$116)*Index!$D$3</f>
        <v>0</v>
      </c>
      <c r="P124" s="15">
        <f>SUMIFS(TourMode_Input!K:K,TourMode_Input!$H:$H,$A124,TourMode_Input!$I:$I,TourMode!$A$116)*Index!$D$3</f>
        <v>0</v>
      </c>
      <c r="Q124" s="15">
        <f>SUMIFS(TourMode_Input!L:L,TourMode_Input!$H:$H,$A124,TourMode_Input!$I:$I,TourMode!$A$116)*Index!$D$3</f>
        <v>0</v>
      </c>
      <c r="R124" s="15">
        <f>SUMIFS(TourMode_Input!M:M,TourMode_Input!$H:$H,$A124,TourMode_Input!$I:$I,TourMode!$A$116)*Index!$D$3</f>
        <v>0</v>
      </c>
      <c r="T124" s="9" t="str">
        <f t="shared" si="260"/>
        <v>PNR TRN</v>
      </c>
      <c r="U124" s="19">
        <f t="shared" si="261"/>
        <v>0</v>
      </c>
      <c r="V124" s="19">
        <f t="shared" si="262"/>
        <v>0</v>
      </c>
      <c r="W124" s="19">
        <f t="shared" si="263"/>
        <v>0</v>
      </c>
      <c r="X124" s="19">
        <f t="shared" si="264"/>
        <v>0</v>
      </c>
      <c r="Y124" s="17"/>
      <c r="Z124" s="9" t="str">
        <f t="shared" si="265"/>
        <v>PNR TRN</v>
      </c>
      <c r="AA124" s="19">
        <f t="shared" si="266"/>
        <v>0</v>
      </c>
      <c r="AB124" s="19">
        <f t="shared" si="267"/>
        <v>0</v>
      </c>
      <c r="AC124" s="19">
        <f t="shared" si="268"/>
        <v>0</v>
      </c>
      <c r="AD124" s="19">
        <f t="shared" si="269"/>
        <v>0</v>
      </c>
      <c r="AF124" s="9" t="str">
        <f t="shared" si="270"/>
        <v>PNR TRN</v>
      </c>
      <c r="AG124" s="15">
        <f t="shared" si="271"/>
        <v>0</v>
      </c>
      <c r="AH124" s="15">
        <f t="shared" si="246"/>
        <v>0</v>
      </c>
      <c r="AI124" s="15">
        <f t="shared" si="247"/>
        <v>0</v>
      </c>
      <c r="AJ124" s="16">
        <f t="shared" si="248"/>
        <v>0</v>
      </c>
      <c r="AK124" s="17"/>
      <c r="AL124" s="9" t="str">
        <f t="shared" si="272"/>
        <v>PNR TRN</v>
      </c>
      <c r="AM124" s="19">
        <f t="shared" si="273"/>
        <v>0</v>
      </c>
      <c r="AN124" s="19">
        <f t="shared" si="249"/>
        <v>0</v>
      </c>
      <c r="AO124" s="19">
        <f t="shared" si="250"/>
        <v>0</v>
      </c>
      <c r="AP124" s="20">
        <f t="shared" si="251"/>
        <v>0</v>
      </c>
      <c r="AR124" s="9" t="str">
        <f t="shared" si="274"/>
        <v>PNR TRN</v>
      </c>
      <c r="AS124" s="55">
        <f t="shared" si="275"/>
        <v>0</v>
      </c>
      <c r="AT124" s="55">
        <f t="shared" si="252"/>
        <v>0</v>
      </c>
      <c r="AU124" s="56">
        <f t="shared" si="253"/>
        <v>0</v>
      </c>
      <c r="AV124" s="61">
        <f t="shared" si="254"/>
        <v>0</v>
      </c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L124"/>
    </row>
    <row r="125" spans="1:100" s="64" customFormat="1" x14ac:dyDescent="0.25">
      <c r="A125" s="64">
        <v>8</v>
      </c>
      <c r="B125" s="9" t="s">
        <v>57</v>
      </c>
      <c r="C125" s="15">
        <f>SUMIFS(TourMode_Input!C:C,TourMode_Input!$A:$A,$A125,TourMode_Input!$B:$B,TourMode!$A$116)</f>
        <v>0</v>
      </c>
      <c r="D125" s="15">
        <f>SUMIFS(TourMode_Input!D:D,TourMode_Input!$A:$A,$A125,TourMode_Input!$B:$B,TourMode!$A$116)</f>
        <v>0</v>
      </c>
      <c r="E125" s="15">
        <f>SUMIFS(TourMode_Input!E:E,TourMode_Input!$A:$A,$A125,TourMode_Input!$B:$B,TourMode!$A$116)</f>
        <v>0</v>
      </c>
      <c r="F125" s="15">
        <f>SUMIFS(TourMode_Input!F:F,TourMode_Input!$A:$A,$A125,TourMode_Input!$B:$B,TourMode!$A$116)</f>
        <v>0</v>
      </c>
      <c r="G125" s="34"/>
      <c r="H125" s="9" t="str">
        <f t="shared" si="257"/>
        <v>KNR TRN</v>
      </c>
      <c r="I125" s="67">
        <f t="shared" si="276"/>
        <v>0</v>
      </c>
      <c r="J125" s="67">
        <f t="shared" si="276"/>
        <v>0</v>
      </c>
      <c r="K125" s="67">
        <f t="shared" si="276"/>
        <v>0</v>
      </c>
      <c r="L125" s="69">
        <f t="shared" si="258"/>
        <v>0</v>
      </c>
      <c r="M125" s="17"/>
      <c r="N125" s="9" t="str">
        <f t="shared" si="259"/>
        <v>KNR TRN</v>
      </c>
      <c r="O125" s="15">
        <f>SUMIFS(TourMode_Input!J:J,TourMode_Input!$H:$H,$A125,TourMode_Input!$I:$I,TourMode!$A$116)*Index!$D$3</f>
        <v>0</v>
      </c>
      <c r="P125" s="15">
        <f>SUMIFS(TourMode_Input!K:K,TourMode_Input!$H:$H,$A125,TourMode_Input!$I:$I,TourMode!$A$116)*Index!$D$3</f>
        <v>0</v>
      </c>
      <c r="Q125" s="15">
        <f>SUMIFS(TourMode_Input!L:L,TourMode_Input!$H:$H,$A125,TourMode_Input!$I:$I,TourMode!$A$116)*Index!$D$3</f>
        <v>0</v>
      </c>
      <c r="R125" s="15">
        <f>SUMIFS(TourMode_Input!M:M,TourMode_Input!$H:$H,$A125,TourMode_Input!$I:$I,TourMode!$A$116)*Index!$D$3</f>
        <v>0</v>
      </c>
      <c r="T125" s="9" t="str">
        <f t="shared" si="260"/>
        <v>KNR TRN</v>
      </c>
      <c r="U125" s="19">
        <f t="shared" si="261"/>
        <v>0</v>
      </c>
      <c r="V125" s="19">
        <f t="shared" si="262"/>
        <v>0</v>
      </c>
      <c r="W125" s="19">
        <f t="shared" si="263"/>
        <v>0</v>
      </c>
      <c r="X125" s="19">
        <f t="shared" si="264"/>
        <v>0</v>
      </c>
      <c r="Y125" s="17"/>
      <c r="Z125" s="9" t="str">
        <f t="shared" si="265"/>
        <v>KNR TRN</v>
      </c>
      <c r="AA125" s="19">
        <f t="shared" si="266"/>
        <v>0</v>
      </c>
      <c r="AB125" s="19">
        <f t="shared" si="267"/>
        <v>0</v>
      </c>
      <c r="AC125" s="19">
        <f t="shared" si="268"/>
        <v>0</v>
      </c>
      <c r="AD125" s="19">
        <f t="shared" si="269"/>
        <v>0</v>
      </c>
      <c r="AF125" s="9" t="str">
        <f t="shared" si="270"/>
        <v>KNR TRN</v>
      </c>
      <c r="AG125" s="15">
        <f t="shared" si="271"/>
        <v>0</v>
      </c>
      <c r="AH125" s="15">
        <f t="shared" si="246"/>
        <v>0</v>
      </c>
      <c r="AI125" s="15">
        <f t="shared" si="247"/>
        <v>0</v>
      </c>
      <c r="AJ125" s="16">
        <f t="shared" si="248"/>
        <v>0</v>
      </c>
      <c r="AK125" s="17"/>
      <c r="AL125" s="9" t="str">
        <f t="shared" si="272"/>
        <v>KNR TRN</v>
      </c>
      <c r="AM125" s="19">
        <f t="shared" si="273"/>
        <v>0</v>
      </c>
      <c r="AN125" s="19">
        <f t="shared" si="249"/>
        <v>0</v>
      </c>
      <c r="AO125" s="19">
        <f t="shared" si="250"/>
        <v>0</v>
      </c>
      <c r="AP125" s="20">
        <f t="shared" si="251"/>
        <v>0</v>
      </c>
      <c r="AR125" s="9" t="str">
        <f t="shared" si="274"/>
        <v>KNR TRN</v>
      </c>
      <c r="AS125" s="55">
        <f t="shared" si="275"/>
        <v>0</v>
      </c>
      <c r="AT125" s="55">
        <f t="shared" si="252"/>
        <v>0</v>
      </c>
      <c r="AU125" s="56">
        <f t="shared" si="253"/>
        <v>0</v>
      </c>
      <c r="AV125" s="61">
        <f t="shared" si="254"/>
        <v>0</v>
      </c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L125"/>
    </row>
    <row r="126" spans="1:100" s="64" customFormat="1" x14ac:dyDescent="0.25">
      <c r="A126" s="64">
        <v>9</v>
      </c>
      <c r="B126" s="9" t="s">
        <v>127</v>
      </c>
      <c r="C126" s="15">
        <f>SUMIFS(TourMode_Input!C:C,TourMode_Input!$A:$A,$A126,TourMode_Input!$B:$B,TourMode!$A$116)</f>
        <v>0</v>
      </c>
      <c r="D126" s="15">
        <f>SUMIFS(TourMode_Input!D:D,TourMode_Input!$A:$A,$A126,TourMode_Input!$B:$B,TourMode!$A$116)</f>
        <v>0</v>
      </c>
      <c r="E126" s="15">
        <f>SUMIFS(TourMode_Input!E:E,TourMode_Input!$A:$A,$A126,TourMode_Input!$B:$B,TourMode!$A$116)</f>
        <v>0</v>
      </c>
      <c r="F126" s="15">
        <f>SUMIFS(TourMode_Input!F:F,TourMode_Input!$A:$A,$A126,TourMode_Input!$B:$B,TourMode!$A$116)</f>
        <v>0</v>
      </c>
      <c r="G126" s="34"/>
      <c r="H126" s="9" t="str">
        <f t="shared" si="257"/>
        <v>TNC TRN</v>
      </c>
      <c r="I126" s="67">
        <f t="shared" si="276"/>
        <v>0</v>
      </c>
      <c r="J126" s="67">
        <f t="shared" si="276"/>
        <v>0</v>
      </c>
      <c r="K126" s="67">
        <f t="shared" si="276"/>
        <v>0</v>
      </c>
      <c r="L126" s="69">
        <f t="shared" si="258"/>
        <v>0</v>
      </c>
      <c r="M126" s="17"/>
      <c r="N126" s="9" t="str">
        <f t="shared" si="259"/>
        <v>TNC TRN</v>
      </c>
      <c r="O126" s="15">
        <f>SUMIFS(TourMode_Input!J:J,TourMode_Input!$H:$H,$A126,TourMode_Input!$I:$I,TourMode!$A$116)*Index!$D$3</f>
        <v>0</v>
      </c>
      <c r="P126" s="15">
        <f>SUMIFS(TourMode_Input!K:K,TourMode_Input!$H:$H,$A126,TourMode_Input!$I:$I,TourMode!$A$116)*Index!$D$3</f>
        <v>0</v>
      </c>
      <c r="Q126" s="15">
        <f>SUMIFS(TourMode_Input!L:L,TourMode_Input!$H:$H,$A126,TourMode_Input!$I:$I,TourMode!$A$116)*Index!$D$3</f>
        <v>0</v>
      </c>
      <c r="R126" s="15">
        <f>SUMIFS(TourMode_Input!M:M,TourMode_Input!$H:$H,$A126,TourMode_Input!$I:$I,TourMode!$A$116)*Index!$D$3</f>
        <v>0</v>
      </c>
      <c r="T126" s="9" t="str">
        <f t="shared" si="260"/>
        <v>TNC TRN</v>
      </c>
      <c r="U126" s="19">
        <f t="shared" si="261"/>
        <v>0</v>
      </c>
      <c r="V126" s="19">
        <f t="shared" si="262"/>
        <v>0</v>
      </c>
      <c r="W126" s="19">
        <f t="shared" si="263"/>
        <v>0</v>
      </c>
      <c r="X126" s="19">
        <f t="shared" si="264"/>
        <v>0</v>
      </c>
      <c r="Y126" s="17"/>
      <c r="Z126" s="9" t="str">
        <f t="shared" si="265"/>
        <v>TNC TRN</v>
      </c>
      <c r="AA126" s="19">
        <f t="shared" si="266"/>
        <v>0</v>
      </c>
      <c r="AB126" s="19">
        <f t="shared" si="267"/>
        <v>0</v>
      </c>
      <c r="AC126" s="19">
        <f t="shared" si="268"/>
        <v>0</v>
      </c>
      <c r="AD126" s="19">
        <f t="shared" si="269"/>
        <v>0</v>
      </c>
      <c r="AF126" s="9" t="str">
        <f t="shared" si="270"/>
        <v>TNC TRN</v>
      </c>
      <c r="AG126" s="15">
        <f t="shared" si="271"/>
        <v>0</v>
      </c>
      <c r="AH126" s="15">
        <f t="shared" si="246"/>
        <v>0</v>
      </c>
      <c r="AI126" s="15">
        <f t="shared" si="247"/>
        <v>0</v>
      </c>
      <c r="AJ126" s="16">
        <f t="shared" si="248"/>
        <v>0</v>
      </c>
      <c r="AK126" s="17"/>
      <c r="AL126" s="9" t="str">
        <f t="shared" si="272"/>
        <v>TNC TRN</v>
      </c>
      <c r="AM126" s="19">
        <f t="shared" si="273"/>
        <v>0</v>
      </c>
      <c r="AN126" s="19">
        <f t="shared" si="249"/>
        <v>0</v>
      </c>
      <c r="AO126" s="19">
        <f t="shared" si="250"/>
        <v>0</v>
      </c>
      <c r="AP126" s="20">
        <f t="shared" si="251"/>
        <v>0</v>
      </c>
      <c r="AR126" s="9" t="str">
        <f t="shared" si="274"/>
        <v>TNC TRN</v>
      </c>
      <c r="AS126" s="55">
        <f t="shared" si="275"/>
        <v>0</v>
      </c>
      <c r="AT126" s="55">
        <f t="shared" si="252"/>
        <v>0</v>
      </c>
      <c r="AU126" s="56">
        <f t="shared" si="253"/>
        <v>0</v>
      </c>
      <c r="AV126" s="61">
        <f t="shared" si="254"/>
        <v>0</v>
      </c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L126"/>
    </row>
    <row r="127" spans="1:100" s="64" customFormat="1" x14ac:dyDescent="0.25">
      <c r="A127" s="64">
        <v>10</v>
      </c>
      <c r="B127" s="9" t="s">
        <v>47</v>
      </c>
      <c r="C127" s="15">
        <f>SUMIFS(TourMode_Input!C:C,TourMode_Input!$A:$A,$A127,TourMode_Input!$B:$B,TourMode!$A$116)</f>
        <v>0</v>
      </c>
      <c r="D127" s="15">
        <f>SUMIFS(TourMode_Input!D:D,TourMode_Input!$A:$A,$A127,TourMode_Input!$B:$B,TourMode!$A$116)</f>
        <v>0</v>
      </c>
      <c r="E127" s="15">
        <f>SUMIFS(TourMode_Input!E:E,TourMode_Input!$A:$A,$A127,TourMode_Input!$B:$B,TourMode!$A$116)</f>
        <v>0</v>
      </c>
      <c r="F127" s="15">
        <f>SUMIFS(TourMode_Input!F:F,TourMode_Input!$A:$A,$A127,TourMode_Input!$B:$B,TourMode!$A$116)</f>
        <v>0</v>
      </c>
      <c r="G127" s="34"/>
      <c r="H127" s="9" t="str">
        <f t="shared" si="257"/>
        <v>SCHBUS</v>
      </c>
      <c r="I127" s="15">
        <f t="shared" ref="I127:K129" si="277">C127*(O$130-SUM(C$123:C$126))/(C$130-SUM(C$123:C$126))</f>
        <v>0</v>
      </c>
      <c r="J127" s="15">
        <f t="shared" si="277"/>
        <v>0</v>
      </c>
      <c r="K127" s="15">
        <f t="shared" si="277"/>
        <v>0</v>
      </c>
      <c r="L127" s="18">
        <f t="shared" si="258"/>
        <v>0</v>
      </c>
      <c r="M127" s="17"/>
      <c r="N127" s="9" t="str">
        <f t="shared" si="259"/>
        <v>SCHBUS</v>
      </c>
      <c r="O127" s="15">
        <f>SUMIFS(TourMode_Input!J:J,TourMode_Input!$H:$H,$A127,TourMode_Input!$I:$I,TourMode!$A$116)*Index!$D$3</f>
        <v>0</v>
      </c>
      <c r="P127" s="15">
        <f>SUMIFS(TourMode_Input!K:K,TourMode_Input!$H:$H,$A127,TourMode_Input!$I:$I,TourMode!$A$116)*Index!$D$3</f>
        <v>0</v>
      </c>
      <c r="Q127" s="15">
        <f>SUMIFS(TourMode_Input!L:L,TourMode_Input!$H:$H,$A127,TourMode_Input!$I:$I,TourMode!$A$116)*Index!$D$3</f>
        <v>0</v>
      </c>
      <c r="R127" s="15">
        <f>SUMIFS(TourMode_Input!M:M,TourMode_Input!$H:$H,$A127,TourMode_Input!$I:$I,TourMode!$A$116)*Index!$D$3</f>
        <v>0</v>
      </c>
      <c r="T127" s="9" t="str">
        <f t="shared" si="260"/>
        <v>SCHBUS</v>
      </c>
      <c r="U127" s="19">
        <f t="shared" si="261"/>
        <v>0</v>
      </c>
      <c r="V127" s="19">
        <f t="shared" si="262"/>
        <v>0</v>
      </c>
      <c r="W127" s="19">
        <f t="shared" si="263"/>
        <v>0</v>
      </c>
      <c r="X127" s="19">
        <f t="shared" si="264"/>
        <v>0</v>
      </c>
      <c r="Y127" s="17"/>
      <c r="Z127" s="9" t="str">
        <f t="shared" si="265"/>
        <v>SCHBUS</v>
      </c>
      <c r="AA127" s="19">
        <f t="shared" si="266"/>
        <v>0</v>
      </c>
      <c r="AB127" s="19">
        <f t="shared" si="267"/>
        <v>0</v>
      </c>
      <c r="AC127" s="19">
        <f t="shared" si="268"/>
        <v>0</v>
      </c>
      <c r="AD127" s="19">
        <f t="shared" si="269"/>
        <v>0</v>
      </c>
      <c r="AF127" s="9" t="str">
        <f t="shared" si="270"/>
        <v>SCHBUS</v>
      </c>
      <c r="AG127" s="15">
        <f t="shared" si="271"/>
        <v>0</v>
      </c>
      <c r="AH127" s="15">
        <f t="shared" si="246"/>
        <v>0</v>
      </c>
      <c r="AI127" s="15">
        <f t="shared" si="247"/>
        <v>0</v>
      </c>
      <c r="AJ127" s="16">
        <f t="shared" si="248"/>
        <v>0</v>
      </c>
      <c r="AK127" s="17"/>
      <c r="AL127" s="9" t="str">
        <f t="shared" si="272"/>
        <v>SCHBUS</v>
      </c>
      <c r="AM127" s="19">
        <f t="shared" si="273"/>
        <v>0</v>
      </c>
      <c r="AN127" s="19">
        <f t="shared" si="249"/>
        <v>0</v>
      </c>
      <c r="AO127" s="19">
        <f t="shared" si="250"/>
        <v>0</v>
      </c>
      <c r="AP127" s="20">
        <f t="shared" si="251"/>
        <v>0</v>
      </c>
      <c r="AR127" s="9" t="str">
        <f t="shared" si="274"/>
        <v>SCHBUS</v>
      </c>
      <c r="AS127" s="55">
        <f t="shared" si="275"/>
        <v>0</v>
      </c>
      <c r="AT127" s="55">
        <f t="shared" si="252"/>
        <v>0</v>
      </c>
      <c r="AU127" s="56">
        <f t="shared" si="253"/>
        <v>0</v>
      </c>
      <c r="AV127" s="61">
        <f t="shared" si="254"/>
        <v>0</v>
      </c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L127"/>
    </row>
    <row r="128" spans="1:100" s="64" customFormat="1" x14ac:dyDescent="0.25">
      <c r="A128" s="64">
        <v>11</v>
      </c>
      <c r="B128" s="9" t="s">
        <v>114</v>
      </c>
      <c r="C128" s="15">
        <f>SUMIFS(TourMode_Input!C:C,TourMode_Input!$A:$A,$A128,TourMode_Input!$B:$B,TourMode!$A$116)</f>
        <v>431.41629999999998</v>
      </c>
      <c r="D128" s="15">
        <f>SUMIFS(TourMode_Input!D:D,TourMode_Input!$A:$A,$A128,TourMode_Input!$B:$B,TourMode!$A$116)</f>
        <v>96.738519999999994</v>
      </c>
      <c r="E128" s="15">
        <f>SUMIFS(TourMode_Input!E:E,TourMode_Input!$A:$A,$A128,TourMode_Input!$B:$B,TourMode!$A$116)</f>
        <v>380.24173999999999</v>
      </c>
      <c r="F128" s="15">
        <f>SUMIFS(TourMode_Input!F:F,TourMode_Input!$A:$A,$A128,TourMode_Input!$B:$B,TourMode!$A$116)</f>
        <v>908.39655999999991</v>
      </c>
      <c r="G128" s="34"/>
      <c r="H128" s="9" t="str">
        <f t="shared" si="257"/>
        <v>TAXI</v>
      </c>
      <c r="I128" s="15">
        <f t="shared" si="277"/>
        <v>457.1234192324705</v>
      </c>
      <c r="J128" s="15">
        <f t="shared" si="277"/>
        <v>64.744225205982858</v>
      </c>
      <c r="K128" s="15">
        <f t="shared" si="277"/>
        <v>412.38179229895582</v>
      </c>
      <c r="L128" s="18">
        <f t="shared" si="258"/>
        <v>934.24943673740916</v>
      </c>
      <c r="M128" s="17"/>
      <c r="N128" s="9" t="str">
        <f t="shared" si="259"/>
        <v>TAXI</v>
      </c>
      <c r="O128" s="15">
        <f>SUMIFS(TourMode_Input!J:J,TourMode_Input!$H:$H,$A128,TourMode_Input!$I:$I,TourMode!$A$116)*Index!$D$3</f>
        <v>384</v>
      </c>
      <c r="P128" s="15">
        <f>SUMIFS(TourMode_Input!K:K,TourMode_Input!$H:$H,$A128,TourMode_Input!$I:$I,TourMode!$A$116)*Index!$D$3</f>
        <v>72</v>
      </c>
      <c r="Q128" s="15">
        <f>SUMIFS(TourMode_Input!L:L,TourMode_Input!$H:$H,$A128,TourMode_Input!$I:$I,TourMode!$A$116)*Index!$D$3</f>
        <v>506</v>
      </c>
      <c r="R128" s="15">
        <f>SUMIFS(TourMode_Input!M:M,TourMode_Input!$H:$H,$A128,TourMode_Input!$I:$I,TourMode!$A$116)*Index!$D$3</f>
        <v>962</v>
      </c>
      <c r="T128" s="9" t="str">
        <f t="shared" si="260"/>
        <v>TAXI</v>
      </c>
      <c r="U128" s="19">
        <f t="shared" si="261"/>
        <v>2.2126012547554232E-2</v>
      </c>
      <c r="V128" s="19">
        <f t="shared" si="262"/>
        <v>1.0641720119326571E-3</v>
      </c>
      <c r="W128" s="19">
        <f t="shared" si="263"/>
        <v>1.0907955231472476E-3</v>
      </c>
      <c r="X128" s="19">
        <f t="shared" si="264"/>
        <v>2.0329392647194448E-3</v>
      </c>
      <c r="Y128" s="17"/>
      <c r="Z128" s="9" t="str">
        <f t="shared" si="265"/>
        <v>TAXI</v>
      </c>
      <c r="AA128" s="19">
        <f t="shared" si="266"/>
        <v>1.8586640851887704E-2</v>
      </c>
      <c r="AB128" s="19">
        <f t="shared" si="267"/>
        <v>1.1834319526627219E-3</v>
      </c>
      <c r="AC128" s="19">
        <f t="shared" si="268"/>
        <v>1.3384260532831114E-3</v>
      </c>
      <c r="AD128" s="19">
        <f t="shared" si="269"/>
        <v>2.0933248613879485E-3</v>
      </c>
      <c r="AF128" s="9" t="str">
        <f t="shared" si="270"/>
        <v>TAXI</v>
      </c>
      <c r="AG128" s="15">
        <f t="shared" si="271"/>
        <v>-73.123419232470496</v>
      </c>
      <c r="AH128" s="15">
        <f t="shared" si="246"/>
        <v>7.2557747940171424</v>
      </c>
      <c r="AI128" s="15">
        <f t="shared" si="247"/>
        <v>93.618207701044184</v>
      </c>
      <c r="AJ128" s="16">
        <f t="shared" si="248"/>
        <v>27.750563262590845</v>
      </c>
      <c r="AK128" s="17"/>
      <c r="AL128" s="9" t="str">
        <f t="shared" si="272"/>
        <v>TAXI</v>
      </c>
      <c r="AM128" s="19">
        <f t="shared" si="273"/>
        <v>-0.15996428132089097</v>
      </c>
      <c r="AN128" s="19">
        <f t="shared" si="249"/>
        <v>0.11206829290076444</v>
      </c>
      <c r="AO128" s="19">
        <f t="shared" si="250"/>
        <v>0.2270182860866363</v>
      </c>
      <c r="AP128" s="20">
        <f t="shared" si="251"/>
        <v>2.9703591108924302E-2</v>
      </c>
      <c r="AR128" s="9" t="str">
        <f t="shared" si="274"/>
        <v>TAXI</v>
      </c>
      <c r="AS128" s="55">
        <f t="shared" si="275"/>
        <v>0.1743108658117879</v>
      </c>
      <c r="AT128" s="55">
        <f t="shared" si="252"/>
        <v>-0.10622160842170345</v>
      </c>
      <c r="AU128" s="56">
        <f t="shared" si="253"/>
        <v>-0.20458706870381757</v>
      </c>
      <c r="AV128" s="61">
        <f t="shared" si="254"/>
        <v>-2.9270985203790695E-2</v>
      </c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L128"/>
    </row>
    <row r="129" spans="1:64" s="64" customFormat="1" x14ac:dyDescent="0.25">
      <c r="A129" s="64">
        <v>12</v>
      </c>
      <c r="B129" s="9" t="s">
        <v>115</v>
      </c>
      <c r="C129" s="15">
        <f>SUMIFS(TourMode_Input!C:C,TourMode_Input!$A:$A,$A129,TourMode_Input!$B:$B,TourMode!$A$116)</f>
        <v>1784.8256424971967</v>
      </c>
      <c r="D129" s="15">
        <f>SUMIFS(TourMode_Input!D:D,TourMode_Input!$A:$A,$A129,TourMode_Input!$B:$B,TourMode!$A$116)</f>
        <v>400.21990618627046</v>
      </c>
      <c r="E129" s="15">
        <f>SUMIFS(TourMode_Input!E:E,TourMode_Input!$A:$A,$A129,TourMode_Input!$B:$B,TourMode!$A$116)</f>
        <v>1573.1097964999285</v>
      </c>
      <c r="F129" s="15">
        <f>SUMIFS(TourMode_Input!F:F,TourMode_Input!$A:$A,$A129,TourMode_Input!$B:$B,TourMode!$A$116)</f>
        <v>3758.1553451833956</v>
      </c>
      <c r="G129" s="34"/>
      <c r="H129" s="9" t="str">
        <f t="shared" si="257"/>
        <v>TNC</v>
      </c>
      <c r="I129" s="15">
        <f t="shared" si="277"/>
        <v>1891.1793560700178</v>
      </c>
      <c r="J129" s="15">
        <f t="shared" si="277"/>
        <v>267.85532524211897</v>
      </c>
      <c r="K129" s="15">
        <f t="shared" si="277"/>
        <v>1706.0773953003845</v>
      </c>
      <c r="L129" s="18">
        <f t="shared" si="258"/>
        <v>3865.1120766125214</v>
      </c>
      <c r="M129" s="17"/>
      <c r="N129" s="9" t="str">
        <f t="shared" si="259"/>
        <v>TNC</v>
      </c>
      <c r="O129" s="15">
        <f>SUMIFS(TourMode_Input!J:J,TourMode_Input!$H:$H,$A129,TourMode_Input!$I:$I,TourMode!$A$116)*Index!$D$3</f>
        <v>2024</v>
      </c>
      <c r="P129" s="15">
        <f>SUMIFS(TourMode_Input!K:K,TourMode_Input!$H:$H,$A129,TourMode_Input!$I:$I,TourMode!$A$116)*Index!$D$3</f>
        <v>270</v>
      </c>
      <c r="Q129" s="15">
        <f>SUMIFS(TourMode_Input!L:L,TourMode_Input!$H:$H,$A129,TourMode_Input!$I:$I,TourMode!$A$116)*Index!$D$3</f>
        <v>1594</v>
      </c>
      <c r="R129" s="15">
        <f>SUMIFS(TourMode_Input!M:M,TourMode_Input!$H:$H,$A129,TourMode_Input!$I:$I,TourMode!$A$116)*Index!$D$3</f>
        <v>3888</v>
      </c>
      <c r="T129" s="9" t="str">
        <f t="shared" si="260"/>
        <v>TNC</v>
      </c>
      <c r="U129" s="19">
        <f t="shared" si="261"/>
        <v>9.153820697337936E-2</v>
      </c>
      <c r="V129" s="19">
        <f t="shared" si="262"/>
        <v>4.4026187580887407E-3</v>
      </c>
      <c r="W129" s="19">
        <f t="shared" si="263"/>
        <v>4.5127637051134871E-3</v>
      </c>
      <c r="X129" s="19">
        <f t="shared" si="264"/>
        <v>8.4105355530392847E-3</v>
      </c>
      <c r="Y129" s="17"/>
      <c r="Z129" s="9" t="str">
        <f t="shared" si="265"/>
        <v>TNC</v>
      </c>
      <c r="AA129" s="19">
        <f t="shared" si="266"/>
        <v>9.7967086156824784E-2</v>
      </c>
      <c r="AB129" s="19">
        <f t="shared" si="267"/>
        <v>4.4378698224852072E-3</v>
      </c>
      <c r="AC129" s="19">
        <f t="shared" si="268"/>
        <v>4.2163065789195256E-3</v>
      </c>
      <c r="AD129" s="19">
        <f t="shared" si="269"/>
        <v>8.4603399803288397E-3</v>
      </c>
      <c r="AF129" s="9" t="str">
        <f t="shared" si="270"/>
        <v>TNC</v>
      </c>
      <c r="AG129" s="15">
        <f t="shared" si="271"/>
        <v>132.82064392998223</v>
      </c>
      <c r="AH129" s="15">
        <f t="shared" si="246"/>
        <v>2.1446747578810346</v>
      </c>
      <c r="AI129" s="15">
        <f t="shared" si="247"/>
        <v>-112.07739530038452</v>
      </c>
      <c r="AJ129" s="16">
        <f t="shared" si="248"/>
        <v>22.887923387478622</v>
      </c>
      <c r="AK129" s="17"/>
      <c r="AL129" s="9" t="str">
        <f t="shared" si="272"/>
        <v>TNC</v>
      </c>
      <c r="AM129" s="19">
        <f t="shared" si="273"/>
        <v>7.0231648576151634E-2</v>
      </c>
      <c r="AN129" s="19">
        <f t="shared" si="249"/>
        <v>8.0068400952731725E-3</v>
      </c>
      <c r="AO129" s="19">
        <f t="shared" si="250"/>
        <v>-6.5693031048366574E-2</v>
      </c>
      <c r="AP129" s="20">
        <f t="shared" si="251"/>
        <v>5.9216713341824117E-3</v>
      </c>
      <c r="AR129" s="9" t="str">
        <f t="shared" si="274"/>
        <v>TNC</v>
      </c>
      <c r="AS129" s="55">
        <f t="shared" si="275"/>
        <v>-6.7875119038774856E-2</v>
      </c>
      <c r="AT129" s="55">
        <f t="shared" si="252"/>
        <v>-7.9749554349560978E-3</v>
      </c>
      <c r="AU129" s="56">
        <f t="shared" si="253"/>
        <v>6.7950234202553972E-2</v>
      </c>
      <c r="AV129" s="61">
        <f t="shared" si="254"/>
        <v>-5.9042071493472219E-3</v>
      </c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L129"/>
    </row>
    <row r="130" spans="1:64" s="64" customFormat="1" ht="15.75" thickBot="1" x14ac:dyDescent="0.3">
      <c r="B130" s="10" t="s">
        <v>5</v>
      </c>
      <c r="C130" s="11">
        <f>SUM(C118:C129)</f>
        <v>19677.97417672188</v>
      </c>
      <c r="D130" s="11">
        <f>SUM(D118:D129)</f>
        <v>88949.856013012788</v>
      </c>
      <c r="E130" s="11">
        <f>SUM(E118:E129)</f>
        <v>348881.03385187237</v>
      </c>
      <c r="F130" s="14">
        <f>SUM(F118:F129)</f>
        <v>457508.86404160713</v>
      </c>
      <c r="G130" s="31"/>
      <c r="H130" s="10" t="s">
        <v>5</v>
      </c>
      <c r="I130" s="11">
        <f>SUM(I118:I129)</f>
        <v>20660.000000000004</v>
      </c>
      <c r="J130" s="12">
        <f>SUM(J118:J129)</f>
        <v>60840</v>
      </c>
      <c r="K130" s="13">
        <f>SUM(K118:K129)</f>
        <v>378056</v>
      </c>
      <c r="L130" s="14">
        <f>SUM(L118:L129)</f>
        <v>459555.99999999994</v>
      </c>
      <c r="N130" s="10" t="s">
        <v>5</v>
      </c>
      <c r="O130" s="11">
        <f>SUM(O118:O129)</f>
        <v>20660</v>
      </c>
      <c r="P130" s="12">
        <f>SUM(P118:P129)</f>
        <v>60840</v>
      </c>
      <c r="Q130" s="13">
        <f>SUM(Q118:Q129)</f>
        <v>378056</v>
      </c>
      <c r="R130" s="14">
        <f>SUM(R118:R129)</f>
        <v>459556</v>
      </c>
      <c r="T130" s="10" t="s">
        <v>5</v>
      </c>
      <c r="U130" s="19">
        <f t="shared" si="261"/>
        <v>1</v>
      </c>
      <c r="V130" s="19">
        <f t="shared" si="262"/>
        <v>1</v>
      </c>
      <c r="W130" s="19">
        <f t="shared" si="263"/>
        <v>1</v>
      </c>
      <c r="X130" s="19">
        <f t="shared" si="264"/>
        <v>1</v>
      </c>
      <c r="Z130" s="10" t="s">
        <v>5</v>
      </c>
      <c r="AA130" s="19">
        <f t="shared" si="266"/>
        <v>1</v>
      </c>
      <c r="AB130" s="19">
        <f t="shared" si="267"/>
        <v>1</v>
      </c>
      <c r="AC130" s="19">
        <f t="shared" si="268"/>
        <v>1</v>
      </c>
      <c r="AD130" s="19">
        <f t="shared" si="269"/>
        <v>1</v>
      </c>
      <c r="AF130" s="10" t="s">
        <v>5</v>
      </c>
      <c r="AG130" s="37">
        <f t="shared" si="271"/>
        <v>0</v>
      </c>
      <c r="AH130" s="37">
        <f t="shared" si="246"/>
        <v>0</v>
      </c>
      <c r="AI130" s="37">
        <f t="shared" si="247"/>
        <v>0</v>
      </c>
      <c r="AJ130" s="38">
        <f t="shared" si="248"/>
        <v>0</v>
      </c>
      <c r="AL130" s="10" t="s">
        <v>5</v>
      </c>
      <c r="AM130" s="19">
        <f t="shared" si="273"/>
        <v>0</v>
      </c>
      <c r="AN130" s="19">
        <f t="shared" si="249"/>
        <v>0</v>
      </c>
      <c r="AO130" s="19">
        <f t="shared" si="250"/>
        <v>0</v>
      </c>
      <c r="AP130" s="20">
        <f t="shared" si="251"/>
        <v>0</v>
      </c>
      <c r="AR130" s="32"/>
      <c r="AS130" s="34"/>
      <c r="AT130" s="34"/>
      <c r="AU130" s="34"/>
      <c r="AV130" s="34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L130"/>
    </row>
    <row r="131" spans="1:64" x14ac:dyDescent="0.25">
      <c r="A131" s="64"/>
      <c r="B131" s="64"/>
      <c r="C131" s="64"/>
      <c r="D131" s="64"/>
      <c r="E131" s="64"/>
      <c r="F131" s="64"/>
      <c r="M131" s="64"/>
      <c r="N131" s="64"/>
      <c r="O131" s="64"/>
      <c r="P131" s="64"/>
      <c r="Q131" s="64"/>
      <c r="R131" s="64"/>
      <c r="AR131" s="2"/>
      <c r="AS131" s="2"/>
      <c r="AT131" s="2"/>
      <c r="AU131" s="2"/>
      <c r="AV131" s="2"/>
      <c r="BB131"/>
    </row>
    <row r="132" spans="1:64" ht="27" thickBot="1" x14ac:dyDescent="0.45">
      <c r="A132" s="22" t="s">
        <v>5</v>
      </c>
      <c r="B132" s="64"/>
      <c r="C132" s="64"/>
      <c r="D132" s="64"/>
      <c r="E132" s="64"/>
      <c r="F132" s="64"/>
      <c r="M132" s="64"/>
      <c r="N132" s="64"/>
      <c r="O132" s="64"/>
      <c r="P132" s="64"/>
      <c r="Q132" s="64"/>
      <c r="R132" s="64"/>
      <c r="BB132"/>
    </row>
    <row r="133" spans="1:64" s="64" customFormat="1" ht="26.25" x14ac:dyDescent="0.25">
      <c r="B133" s="4" t="s">
        <v>18</v>
      </c>
      <c r="C133" s="5" t="s">
        <v>19</v>
      </c>
      <c r="D133" s="6" t="s">
        <v>91</v>
      </c>
      <c r="E133" s="7" t="s">
        <v>92</v>
      </c>
      <c r="F133" s="8" t="s">
        <v>5</v>
      </c>
      <c r="G133" s="52"/>
      <c r="H133" s="4" t="s">
        <v>18</v>
      </c>
      <c r="I133" s="5" t="s">
        <v>19</v>
      </c>
      <c r="J133" s="6" t="s">
        <v>91</v>
      </c>
      <c r="K133" s="7" t="s">
        <v>92</v>
      </c>
      <c r="L133" s="8" t="s">
        <v>5</v>
      </c>
      <c r="N133" s="4" t="s">
        <v>18</v>
      </c>
      <c r="O133" s="5" t="s">
        <v>19</v>
      </c>
      <c r="P133" s="6" t="s">
        <v>91</v>
      </c>
      <c r="Q133" s="7" t="s">
        <v>92</v>
      </c>
      <c r="R133" s="8" t="s">
        <v>5</v>
      </c>
      <c r="T133" s="4" t="s">
        <v>18</v>
      </c>
      <c r="U133" s="5" t="s">
        <v>19</v>
      </c>
      <c r="V133" s="6" t="s">
        <v>91</v>
      </c>
      <c r="W133" s="7" t="s">
        <v>92</v>
      </c>
      <c r="X133" s="8" t="s">
        <v>5</v>
      </c>
      <c r="Z133" s="4" t="s">
        <v>18</v>
      </c>
      <c r="AA133" s="5" t="s">
        <v>19</v>
      </c>
      <c r="AB133" s="6" t="s">
        <v>91</v>
      </c>
      <c r="AC133" s="7" t="s">
        <v>92</v>
      </c>
      <c r="AD133" s="8" t="s">
        <v>5</v>
      </c>
      <c r="AF133" s="4" t="s">
        <v>18</v>
      </c>
      <c r="AG133" s="5" t="s">
        <v>19</v>
      </c>
      <c r="AH133" s="6" t="s">
        <v>91</v>
      </c>
      <c r="AI133" s="7" t="s">
        <v>92</v>
      </c>
      <c r="AJ133" s="8" t="s">
        <v>5</v>
      </c>
      <c r="AL133" s="4" t="s">
        <v>18</v>
      </c>
      <c r="AM133" s="5" t="s">
        <v>19</v>
      </c>
      <c r="AN133" s="6" t="s">
        <v>91</v>
      </c>
      <c r="AO133" s="7" t="s">
        <v>92</v>
      </c>
      <c r="AP133" s="8" t="s">
        <v>5</v>
      </c>
      <c r="AR133" s="50" t="s">
        <v>18</v>
      </c>
      <c r="AS133" s="53" t="s">
        <v>19</v>
      </c>
      <c r="AT133" s="53" t="s">
        <v>91</v>
      </c>
      <c r="AU133" s="54" t="s">
        <v>92</v>
      </c>
      <c r="AV133" s="51" t="s">
        <v>5</v>
      </c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L133"/>
    </row>
    <row r="134" spans="1:64" s="64" customFormat="1" x14ac:dyDescent="0.25">
      <c r="A134" s="64">
        <v>1</v>
      </c>
      <c r="B134" s="9" t="s">
        <v>55</v>
      </c>
      <c r="C134" s="15">
        <f>SUMIFS(TourMode_Input!C:C,TourMode_Input!$A:$A,$A134,TourMode_Input!$B:$B,TourMode!$A$132)</f>
        <v>0</v>
      </c>
      <c r="D134" s="15">
        <f>SUMIFS(TourMode_Input!D:D,TourMode_Input!$A:$A,$A134,TourMode_Input!$B:$B,TourMode!$A$132)</f>
        <v>200600.08348</v>
      </c>
      <c r="E134" s="15">
        <f>SUMIFS(TourMode_Input!E:E,TourMode_Input!$A:$A,$A134,TourMode_Input!$B:$B,TourMode!$A$132)</f>
        <v>2563644.9778100001</v>
      </c>
      <c r="F134" s="15">
        <f>SUMIFS(TourMode_Input!F:F,TourMode_Input!$A:$A,$A134,TourMode_Input!$B:$B,TourMode!$A$132)</f>
        <v>2764245.0612900001</v>
      </c>
      <c r="G134" s="34"/>
      <c r="H134" s="9" t="str">
        <f>B134</f>
        <v>SOV</v>
      </c>
      <c r="I134" s="15">
        <f t="shared" ref="I134:K138" si="278">C134*(O$146-SUM(C$139:C$142))/(C$146-SUM(C$139:C$142))</f>
        <v>0</v>
      </c>
      <c r="J134" s="15">
        <f t="shared" si="278"/>
        <v>400208.24544920545</v>
      </c>
      <c r="K134" s="15">
        <f t="shared" si="278"/>
        <v>2752256.7906985804</v>
      </c>
      <c r="L134" s="16">
        <f>SUM(I134:K134)</f>
        <v>3152465.0361477858</v>
      </c>
      <c r="M134" s="17"/>
      <c r="N134" s="9" t="str">
        <f>H134</f>
        <v>SOV</v>
      </c>
      <c r="O134" s="15">
        <f>SUMIFS(TourMode_Input!J:J,TourMode_Input!$H:$H,$A134,TourMode_Input!$I:$I,TourMode!$A$132)*Index!$D$3</f>
        <v>0</v>
      </c>
      <c r="P134" s="15">
        <f>SUMIFS(TourMode_Input!K:K,TourMode_Input!$H:$H,$A134,TourMode_Input!$I:$I,TourMode!$A$132)*Index!$D$3</f>
        <v>252674</v>
      </c>
      <c r="Q134" s="15">
        <f>SUMIFS(TourMode_Input!L:L,TourMode_Input!$H:$H,$A134,TourMode_Input!$I:$I,TourMode!$A$132)*Index!$D$3</f>
        <v>2944170</v>
      </c>
      <c r="R134" s="15">
        <f>SUMIFS(TourMode_Input!M:M,TourMode_Input!$H:$H,$A134,TourMode_Input!$I:$I,TourMode!$A$132)*Index!$D$3</f>
        <v>3196844</v>
      </c>
      <c r="T134" s="9" t="str">
        <f>N134</f>
        <v>SOV</v>
      </c>
      <c r="U134" s="19">
        <f>I134/I$146</f>
        <v>0</v>
      </c>
      <c r="V134" s="19">
        <f t="shared" ref="V134:X134" si="279">J134/J$146</f>
        <v>0.24883094483503349</v>
      </c>
      <c r="W134" s="19">
        <f t="shared" si="279"/>
        <v>0.3638359631907685</v>
      </c>
      <c r="X134" s="19">
        <f t="shared" si="279"/>
        <v>0.32427409999415602</v>
      </c>
      <c r="Y134" s="17"/>
      <c r="Z134" s="9" t="str">
        <f>T134</f>
        <v>SOV</v>
      </c>
      <c r="AA134" s="19">
        <f>O134/O$146</f>
        <v>0</v>
      </c>
      <c r="AB134" s="19">
        <f t="shared" ref="AB134:AD134" si="280">P134/P$146</f>
        <v>0.15710098647437068</v>
      </c>
      <c r="AC134" s="19">
        <f t="shared" si="280"/>
        <v>0.38920602589392578</v>
      </c>
      <c r="AD134" s="19">
        <f t="shared" si="280"/>
        <v>0.32883908276060558</v>
      </c>
      <c r="AF134" s="9" t="str">
        <f>Z134</f>
        <v>SOV</v>
      </c>
      <c r="AG134" s="15">
        <f>O134-I134</f>
        <v>0</v>
      </c>
      <c r="AH134" s="15">
        <f t="shared" ref="AH134:AH146" si="281">P134-J134</f>
        <v>-147534.24544920545</v>
      </c>
      <c r="AI134" s="15">
        <f t="shared" ref="AI134:AI146" si="282">Q134-K134</f>
        <v>191913.20930141956</v>
      </c>
      <c r="AJ134" s="16">
        <f t="shared" ref="AJ134:AJ146" si="283">R134-L134</f>
        <v>44378.963852214161</v>
      </c>
      <c r="AK134" s="17"/>
      <c r="AL134" s="9" t="str">
        <f>AF134</f>
        <v>SOV</v>
      </c>
      <c r="AM134" s="19">
        <f>IF(I134=0, 0,AG134/I134)</f>
        <v>0</v>
      </c>
      <c r="AN134" s="19">
        <f t="shared" ref="AN134:AN146" si="284">IF(J134=0, 0,AH134/J134)</f>
        <v>-0.36864369269455877</v>
      </c>
      <c r="AO134" s="19">
        <f t="shared" ref="AO134:AO146" si="285">IF(K134=0, 0,AI134/K134)</f>
        <v>6.9729398052537084E-2</v>
      </c>
      <c r="AP134" s="20">
        <f t="shared" ref="AP134:AP146" si="286">IF(L134=0, 0,AJ134/L134)</f>
        <v>1.4077543555072659E-2</v>
      </c>
      <c r="AR134" s="9" t="str">
        <f>AL134</f>
        <v>SOV</v>
      </c>
      <c r="AS134" s="55">
        <f>IF((AA134&gt;0)*AND(U134&gt;0),LN(U134/AA134)*$BE$1,IF((AA134=0)*AND(U134&gt;0),$BG$1,IF((AA134&gt;0)*AND(U134=0),-1*$BG$1,0)))</f>
        <v>0</v>
      </c>
      <c r="AT134" s="55">
        <f t="shared" ref="AT134:AT145" si="287">IF((AB134&gt;0)*AND(V134&gt;0),LN(V134/AB134)*$BE$1,IF((AB134=0)*AND(V134&gt;0),$BG$1,IF((AB134&gt;0)*AND(V134=0),-1*$BG$1,0)))</f>
        <v>0.45988490495895745</v>
      </c>
      <c r="AU134" s="56">
        <f t="shared" ref="AU134:AU145" si="288">IF((AC134&gt;0)*AND(W134&gt;0),LN(W134/AC134)*$BE$1,IF((AC134=0)*AND(W134&gt;0),$BG$1,IF((AC134&gt;0)*AND(W134=0),-1*$BG$1,0)))</f>
        <v>-6.7405717473145374E-2</v>
      </c>
      <c r="AV134" s="61">
        <f t="shared" ref="AV134:AV145" si="289">IF((AD134&gt;0)*AND(X134&gt;0),LN(X134/AD134)*$BE$1,IF((AD134=0)*AND(X134&gt;0),$BG$1,IF((AD134&gt;0)*AND(X134=0),-1*$BG$1,0)))</f>
        <v>-1.3979375179081866E-2</v>
      </c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L134"/>
    </row>
    <row r="135" spans="1:64" s="64" customFormat="1" x14ac:dyDescent="0.25">
      <c r="A135" s="64">
        <v>2</v>
      </c>
      <c r="B135" s="9" t="s">
        <v>61</v>
      </c>
      <c r="C135" s="15">
        <f>SUMIFS(TourMode_Input!C:C,TourMode_Input!$A:$A,$A135,TourMode_Input!$B:$B,TourMode!$A$132)</f>
        <v>30113.564159999998</v>
      </c>
      <c r="D135" s="15">
        <f>SUMIFS(TourMode_Input!D:D,TourMode_Input!$A:$A,$A135,TourMode_Input!$B:$B,TourMode!$A$132)</f>
        <v>173288.85324999999</v>
      </c>
      <c r="E135" s="15">
        <f>SUMIFS(TourMode_Input!E:E,TourMode_Input!$A:$A,$A135,TourMode_Input!$B:$B,TourMode!$A$132)</f>
        <v>1770958.7378100003</v>
      </c>
      <c r="F135" s="15">
        <f>SUMIFS(TourMode_Input!F:F,TourMode_Input!$A:$A,$A135,TourMode_Input!$B:$B,TourMode!$A$132)</f>
        <v>1974361.1552199998</v>
      </c>
      <c r="G135" s="34"/>
      <c r="H135" s="9" t="str">
        <f t="shared" ref="H135:H145" si="290">B135</f>
        <v>HOV2</v>
      </c>
      <c r="I135" s="15">
        <f t="shared" si="278"/>
        <v>43318.523354725105</v>
      </c>
      <c r="J135" s="15">
        <f t="shared" si="278"/>
        <v>345720.83277324139</v>
      </c>
      <c r="K135" s="15">
        <f t="shared" si="278"/>
        <v>1901251.2474907115</v>
      </c>
      <c r="L135" s="18">
        <f t="shared" ref="L135:L145" si="291">SUM(I135:K135)</f>
        <v>2290290.6036186782</v>
      </c>
      <c r="M135" s="17"/>
      <c r="N135" s="9" t="str">
        <f t="shared" ref="N135:N145" si="292">H135</f>
        <v>HOV2</v>
      </c>
      <c r="O135" s="15">
        <f>SUMIFS(TourMode_Input!J:J,TourMode_Input!$H:$H,$A135,TourMode_Input!$I:$I,TourMode!$A$132)*Index!$D$3</f>
        <v>67870</v>
      </c>
      <c r="P135" s="15">
        <f>SUMIFS(TourMode_Input!K:K,TourMode_Input!$H:$H,$A135,TourMode_Input!$I:$I,TourMode!$A$132)*Index!$D$3</f>
        <v>417758</v>
      </c>
      <c r="Q135" s="15">
        <f>SUMIFS(TourMode_Input!L:L,TourMode_Input!$H:$H,$A135,TourMode_Input!$I:$I,TourMode!$A$132)*Index!$D$3</f>
        <v>1726452</v>
      </c>
      <c r="R135" s="15">
        <f>SUMIFS(TourMode_Input!M:M,TourMode_Input!$H:$H,$A135,TourMode_Input!$I:$I,TourMode!$A$132)*Index!$D$3</f>
        <v>2212080</v>
      </c>
      <c r="T135" s="9" t="str">
        <f t="shared" ref="T135:T145" si="293">N135</f>
        <v>HOV2</v>
      </c>
      <c r="U135" s="19">
        <f t="shared" ref="U135:U146" si="294">I135/I$146</f>
        <v>7.8947842628777784E-2</v>
      </c>
      <c r="V135" s="19">
        <f t="shared" ref="V135:V146" si="295">J135/J$146</f>
        <v>0.21495319610809646</v>
      </c>
      <c r="W135" s="19">
        <f t="shared" ref="W135:W146" si="296">K135/K$146</f>
        <v>0.25133685971317166</v>
      </c>
      <c r="X135" s="19">
        <f t="shared" ref="X135:X146" si="297">L135/L$146</f>
        <v>0.2355876800210458</v>
      </c>
      <c r="Y135" s="17"/>
      <c r="Z135" s="9" t="str">
        <f t="shared" ref="Z135:Z145" si="298">T135</f>
        <v>HOV2</v>
      </c>
      <c r="AA135" s="19">
        <f t="shared" ref="AA135:AA146" si="299">O135/O$146</f>
        <v>0.12369281462662521</v>
      </c>
      <c r="AB135" s="19">
        <f t="shared" ref="AB135:AB146" si="300">P135/P$146</f>
        <v>0.25974256911102905</v>
      </c>
      <c r="AC135" s="19">
        <f t="shared" ref="AC135:AC146" si="301">Q135/Q$146</f>
        <v>0.22822918575239201</v>
      </c>
      <c r="AD135" s="19">
        <f t="shared" ref="AD135:AD146" si="302">R135/R$146</f>
        <v>0.22754265087476289</v>
      </c>
      <c r="AF135" s="9" t="str">
        <f t="shared" ref="AF135:AF145" si="303">Z135</f>
        <v>HOV2</v>
      </c>
      <c r="AG135" s="15">
        <f t="shared" ref="AG135:AG146" si="304">O135-I135</f>
        <v>24551.476645274895</v>
      </c>
      <c r="AH135" s="15">
        <f t="shared" si="281"/>
        <v>72037.167226758611</v>
      </c>
      <c r="AI135" s="15">
        <f t="shared" si="282"/>
        <v>-174799.24749071151</v>
      </c>
      <c r="AJ135" s="16">
        <f t="shared" si="283"/>
        <v>-78210.603618678171</v>
      </c>
      <c r="AK135" s="17"/>
      <c r="AL135" s="9" t="str">
        <f t="shared" ref="AL135:AL145" si="305">AF135</f>
        <v>HOV2</v>
      </c>
      <c r="AM135" s="19">
        <f t="shared" ref="AM135:AM146" si="306">IF(I135=0, 0,AG135/I135)</f>
        <v>0.56676624095029005</v>
      </c>
      <c r="AN135" s="19">
        <f t="shared" si="284"/>
        <v>0.20836802529053219</v>
      </c>
      <c r="AO135" s="19">
        <f t="shared" si="285"/>
        <v>-9.193905735573514E-2</v>
      </c>
      <c r="AP135" s="20">
        <f t="shared" si="286"/>
        <v>-3.4148768499117431E-2</v>
      </c>
      <c r="AR135" s="9" t="str">
        <f t="shared" ref="AR135:AR145" si="307">AL135</f>
        <v>HOV2</v>
      </c>
      <c r="AS135" s="55">
        <f>IF((AA135&gt;0)*AND(U135&gt;0),LN(U135/AA135)*$BE$1,IF((AA135=0)*AND(U135&gt;0),$BG$1,IF((AA135&gt;0)*AND(U135=0),-1*$BG$1,0)))</f>
        <v>-0.44901377608155213</v>
      </c>
      <c r="AT135" s="55">
        <f t="shared" si="287"/>
        <v>-0.1892707098116555</v>
      </c>
      <c r="AU135" s="56">
        <f t="shared" si="288"/>
        <v>9.6443785183488159E-2</v>
      </c>
      <c r="AV135" s="61">
        <f t="shared" si="289"/>
        <v>3.4745461287025665E-2</v>
      </c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L135"/>
    </row>
    <row r="136" spans="1:64" s="64" customFormat="1" x14ac:dyDescent="0.25">
      <c r="A136" s="64">
        <v>3</v>
      </c>
      <c r="B136" s="9" t="s">
        <v>62</v>
      </c>
      <c r="C136" s="15">
        <f>SUMIFS(TourMode_Input!C:C,TourMode_Input!$A:$A,$A136,TourMode_Input!$B:$B,TourMode!$A$132)</f>
        <v>16356.064569999999</v>
      </c>
      <c r="D136" s="15">
        <f>SUMIFS(TourMode_Input!D:D,TourMode_Input!$A:$A,$A136,TourMode_Input!$B:$B,TourMode!$A$132)</f>
        <v>135272.20773000002</v>
      </c>
      <c r="E136" s="15">
        <f>SUMIFS(TourMode_Input!E:E,TourMode_Input!$A:$A,$A136,TourMode_Input!$B:$B,TourMode!$A$132)</f>
        <v>1500550.9360600002</v>
      </c>
      <c r="F136" s="15">
        <f>SUMIFS(TourMode_Input!F:F,TourMode_Input!$A:$A,$A136,TourMode_Input!$B:$B,TourMode!$A$132)</f>
        <v>1652179.20836</v>
      </c>
      <c r="G136" s="34"/>
      <c r="H136" s="9" t="str">
        <f t="shared" si="290"/>
        <v>HOV3</v>
      </c>
      <c r="I136" s="15">
        <f t="shared" si="278"/>
        <v>23528.286499147391</v>
      </c>
      <c r="J136" s="15">
        <f t="shared" si="278"/>
        <v>269875.52534623584</v>
      </c>
      <c r="K136" s="15">
        <f t="shared" si="278"/>
        <v>1610949.0741921002</v>
      </c>
      <c r="L136" s="18">
        <f t="shared" si="291"/>
        <v>1904352.8860374833</v>
      </c>
      <c r="M136" s="17"/>
      <c r="N136" s="9" t="str">
        <f t="shared" si="292"/>
        <v>HOV3</v>
      </c>
      <c r="O136" s="15">
        <f>SUMIFS(TourMode_Input!J:J,TourMode_Input!$H:$H,$A136,TourMode_Input!$I:$I,TourMode!$A$132)*Index!$D$3</f>
        <v>49552</v>
      </c>
      <c r="P136" s="15">
        <f>SUMIFS(TourMode_Input!K:K,TourMode_Input!$H:$H,$A136,TourMode_Input!$I:$I,TourMode!$A$132)*Index!$D$3</f>
        <v>440148</v>
      </c>
      <c r="Q136" s="15">
        <f>SUMIFS(TourMode_Input!L:L,TourMode_Input!$H:$H,$A136,TourMode_Input!$I:$I,TourMode!$A$132)*Index!$D$3</f>
        <v>1551988</v>
      </c>
      <c r="R136" s="15">
        <f>SUMIFS(TourMode_Input!M:M,TourMode_Input!$H:$H,$A136,TourMode_Input!$I:$I,TourMode!$A$132)*Index!$D$3</f>
        <v>2041688</v>
      </c>
      <c r="T136" s="9" t="str">
        <f t="shared" si="293"/>
        <v>HOV3</v>
      </c>
      <c r="U136" s="19">
        <f t="shared" si="294"/>
        <v>4.2880211881850115E-2</v>
      </c>
      <c r="V136" s="19">
        <f t="shared" si="295"/>
        <v>0.16779609796489817</v>
      </c>
      <c r="W136" s="19">
        <f t="shared" si="296"/>
        <v>0.21296021869790344</v>
      </c>
      <c r="X136" s="19">
        <f t="shared" si="297"/>
        <v>0.19588871283587136</v>
      </c>
      <c r="Y136" s="17"/>
      <c r="Z136" s="9" t="str">
        <f t="shared" si="298"/>
        <v>HOV3</v>
      </c>
      <c r="AA136" s="19">
        <f t="shared" si="299"/>
        <v>9.0308329900965559E-2</v>
      </c>
      <c r="AB136" s="19">
        <f t="shared" si="300"/>
        <v>0.27366363375227093</v>
      </c>
      <c r="AC136" s="19">
        <f t="shared" si="301"/>
        <v>0.20516583000134575</v>
      </c>
      <c r="AD136" s="19">
        <f t="shared" si="302"/>
        <v>0.21001550566850785</v>
      </c>
      <c r="AF136" s="9" t="str">
        <f t="shared" si="303"/>
        <v>HOV3</v>
      </c>
      <c r="AG136" s="15">
        <f t="shared" si="304"/>
        <v>26023.713500852609</v>
      </c>
      <c r="AH136" s="15">
        <f t="shared" si="281"/>
        <v>170272.47465376416</v>
      </c>
      <c r="AI136" s="15">
        <f t="shared" si="282"/>
        <v>-58961.074192100205</v>
      </c>
      <c r="AJ136" s="16">
        <f t="shared" si="283"/>
        <v>137335.11396251665</v>
      </c>
      <c r="AK136" s="17"/>
      <c r="AL136" s="9" t="str">
        <f t="shared" si="305"/>
        <v>HOV3</v>
      </c>
      <c r="AM136" s="19">
        <f t="shared" si="306"/>
        <v>1.1060607197976635</v>
      </c>
      <c r="AN136" s="19">
        <f t="shared" si="284"/>
        <v>0.63092966446406618</v>
      </c>
      <c r="AO136" s="19">
        <f t="shared" si="285"/>
        <v>-3.6600209861798086E-2</v>
      </c>
      <c r="AP136" s="20">
        <f t="shared" si="286"/>
        <v>7.2116420737691728E-2</v>
      </c>
      <c r="AR136" s="9" t="str">
        <f t="shared" si="307"/>
        <v>HOV3</v>
      </c>
      <c r="AS136" s="55">
        <f t="shared" ref="AS136:AS145" si="308">IF((AA136&gt;0)*AND(U136&gt;0),LN(U136/AA136)*$BE$1,IF((AA136=0)*AND(U136&gt;0),$BG$1,IF((AA136&gt;0)*AND(U136=0),-1*$BG$1,0)))</f>
        <v>-0.74481924510891051</v>
      </c>
      <c r="AT136" s="55">
        <f t="shared" si="287"/>
        <v>-0.4891501985300119</v>
      </c>
      <c r="AU136" s="56">
        <f t="shared" si="288"/>
        <v>3.7286802620582732E-2</v>
      </c>
      <c r="AV136" s="61">
        <f t="shared" si="289"/>
        <v>-6.9634658186314854E-2</v>
      </c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L136"/>
    </row>
    <row r="137" spans="1:64" s="64" customFormat="1" x14ac:dyDescent="0.25">
      <c r="A137" s="64">
        <v>4</v>
      </c>
      <c r="B137" s="9" t="s">
        <v>45</v>
      </c>
      <c r="C137" s="15">
        <f>SUMIFS(TourMode_Input!C:C,TourMode_Input!$A:$A,$A137,TourMode_Input!$B:$B,TourMode!$A$132)</f>
        <v>122233.09779</v>
      </c>
      <c r="D137" s="15">
        <f>SUMIFS(TourMode_Input!D:D,TourMode_Input!$A:$A,$A137,TourMode_Input!$B:$B,TourMode!$A$132)</f>
        <v>120818.35811</v>
      </c>
      <c r="E137" s="15">
        <f>SUMIFS(TourMode_Input!E:E,TourMode_Input!$A:$A,$A137,TourMode_Input!$B:$B,TourMode!$A$132)</f>
        <v>716834.77043999988</v>
      </c>
      <c r="F137" s="15">
        <f>SUMIFS(TourMode_Input!F:F,TourMode_Input!$A:$A,$A137,TourMode_Input!$B:$B,TourMode!$A$132)</f>
        <v>959886.22634000005</v>
      </c>
      <c r="G137" s="34"/>
      <c r="H137" s="9" t="str">
        <f t="shared" si="290"/>
        <v>WALK</v>
      </c>
      <c r="I137" s="15">
        <f t="shared" si="278"/>
        <v>175832.9659419668</v>
      </c>
      <c r="J137" s="15">
        <f t="shared" si="278"/>
        <v>241039.29708522616</v>
      </c>
      <c r="K137" s="15">
        <f t="shared" si="278"/>
        <v>769573.54931325698</v>
      </c>
      <c r="L137" s="18">
        <f t="shared" si="291"/>
        <v>1186445.81234045</v>
      </c>
      <c r="M137" s="17"/>
      <c r="N137" s="9" t="str">
        <f t="shared" si="292"/>
        <v>WALK</v>
      </c>
      <c r="O137" s="15">
        <f>SUMIFS(TourMode_Input!J:J,TourMode_Input!$H:$H,$A137,TourMode_Input!$I:$I,TourMode!$A$132)*Index!$D$3</f>
        <v>125940</v>
      </c>
      <c r="P137" s="15">
        <f>SUMIFS(TourMode_Input!K:K,TourMode_Input!$H:$H,$A137,TourMode_Input!$I:$I,TourMode!$A$132)*Index!$D$3</f>
        <v>146698</v>
      </c>
      <c r="Q137" s="15">
        <f>SUMIFS(TourMode_Input!L:L,TourMode_Input!$H:$H,$A137,TourMode_Input!$I:$I,TourMode!$A$132)*Index!$D$3</f>
        <v>744430</v>
      </c>
      <c r="R137" s="15">
        <f>SUMIFS(TourMode_Input!M:M,TourMode_Input!$H:$H,$A137,TourMode_Input!$I:$I,TourMode!$A$132)*Index!$D$3</f>
        <v>1017068</v>
      </c>
      <c r="T137" s="9" t="str">
        <f t="shared" si="293"/>
        <v>WALK</v>
      </c>
      <c r="U137" s="19">
        <f t="shared" si="294"/>
        <v>0.3204549058716577</v>
      </c>
      <c r="V137" s="19">
        <f t="shared" si="295"/>
        <v>0.14986706725336971</v>
      </c>
      <c r="W137" s="19">
        <f t="shared" si="296"/>
        <v>0.10173416031047659</v>
      </c>
      <c r="X137" s="19">
        <f t="shared" si="297"/>
        <v>0.12204216179306696</v>
      </c>
      <c r="Y137" s="17"/>
      <c r="Z137" s="9" t="str">
        <f t="shared" si="298"/>
        <v>WALK</v>
      </c>
      <c r="AA137" s="19">
        <f t="shared" si="299"/>
        <v>0.22952516684952379</v>
      </c>
      <c r="AB137" s="19">
        <f t="shared" si="300"/>
        <v>9.1210019684721144E-2</v>
      </c>
      <c r="AC137" s="19">
        <f t="shared" si="301"/>
        <v>9.8410296231608629E-2</v>
      </c>
      <c r="AD137" s="19">
        <f t="shared" si="302"/>
        <v>0.10461933964408761</v>
      </c>
      <c r="AF137" s="9" t="str">
        <f t="shared" si="303"/>
        <v>WALK</v>
      </c>
      <c r="AG137" s="15">
        <f t="shared" si="304"/>
        <v>-49892.965941966802</v>
      </c>
      <c r="AH137" s="15">
        <f t="shared" si="281"/>
        <v>-94341.297085226164</v>
      </c>
      <c r="AI137" s="15">
        <f t="shared" si="282"/>
        <v>-25143.549313256983</v>
      </c>
      <c r="AJ137" s="16">
        <f t="shared" si="283"/>
        <v>-169377.81234045001</v>
      </c>
      <c r="AK137" s="17"/>
      <c r="AL137" s="9" t="str">
        <f t="shared" si="305"/>
        <v>WALK</v>
      </c>
      <c r="AM137" s="19">
        <f t="shared" si="306"/>
        <v>-0.28375205795273817</v>
      </c>
      <c r="AN137" s="19">
        <f t="shared" si="284"/>
        <v>-0.39139384418246609</v>
      </c>
      <c r="AO137" s="19">
        <f t="shared" si="285"/>
        <v>-3.2672054978623279E-2</v>
      </c>
      <c r="AP137" s="20">
        <f t="shared" si="286"/>
        <v>-0.14276068116952242</v>
      </c>
      <c r="AR137" s="9" t="str">
        <f t="shared" si="307"/>
        <v>WALK</v>
      </c>
      <c r="AS137" s="55">
        <f t="shared" si="308"/>
        <v>0.33372888418975982</v>
      </c>
      <c r="AT137" s="55">
        <f t="shared" si="287"/>
        <v>0.49658392685215846</v>
      </c>
      <c r="AU137" s="56">
        <f t="shared" si="288"/>
        <v>3.321770449587625E-2</v>
      </c>
      <c r="AV137" s="61">
        <f t="shared" si="289"/>
        <v>0.15403814752369879</v>
      </c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L137"/>
    </row>
    <row r="138" spans="1:64" s="64" customFormat="1" x14ac:dyDescent="0.25">
      <c r="A138" s="64">
        <v>5</v>
      </c>
      <c r="B138" s="9" t="s">
        <v>46</v>
      </c>
      <c r="C138" s="15">
        <f>SUMIFS(TourMode_Input!C:C,TourMode_Input!$A:$A,$A138,TourMode_Input!$B:$B,TourMode!$A$132)</f>
        <v>13318.33432</v>
      </c>
      <c r="D138" s="15">
        <f>SUMIFS(TourMode_Input!D:D,TourMode_Input!$A:$A,$A138,TourMode_Input!$B:$B,TourMode!$A$132)</f>
        <v>50367.172610000001</v>
      </c>
      <c r="E138" s="15">
        <f>SUMIFS(TourMode_Input!E:E,TourMode_Input!$A:$A,$A138,TourMode_Input!$B:$B,TourMode!$A$132)</f>
        <v>146042.45121999999</v>
      </c>
      <c r="F138" s="15">
        <f>SUMIFS(TourMode_Input!F:F,TourMode_Input!$A:$A,$A138,TourMode_Input!$B:$B,TourMode!$A$132)</f>
        <v>209727.95815000002</v>
      </c>
      <c r="G138" s="34"/>
      <c r="H138" s="9" t="str">
        <f t="shared" si="290"/>
        <v>BIKE</v>
      </c>
      <c r="I138" s="15">
        <f t="shared" si="278"/>
        <v>19158.495262188084</v>
      </c>
      <c r="J138" s="15">
        <f t="shared" si="278"/>
        <v>100485.29107663648</v>
      </c>
      <c r="K138" s="15">
        <f t="shared" si="278"/>
        <v>156787.04796475946</v>
      </c>
      <c r="L138" s="18">
        <f t="shared" si="291"/>
        <v>276430.83430358401</v>
      </c>
      <c r="M138" s="17"/>
      <c r="N138" s="9" t="str">
        <f t="shared" si="292"/>
        <v>BIKE</v>
      </c>
      <c r="O138" s="15">
        <f>SUMIFS(TourMode_Input!J:J,TourMode_Input!$H:$H,$A138,TourMode_Input!$I:$I,TourMode!$A$132)*Index!$D$3</f>
        <v>13706</v>
      </c>
      <c r="P138" s="15">
        <f>SUMIFS(TourMode_Input!K:K,TourMode_Input!$H:$H,$A138,TourMode_Input!$I:$I,TourMode!$A$132)*Index!$D$3</f>
        <v>64722</v>
      </c>
      <c r="Q138" s="15">
        <f>SUMIFS(TourMode_Input!L:L,TourMode_Input!$H:$H,$A138,TourMode_Input!$I:$I,TourMode!$A$132)*Index!$D$3</f>
        <v>164446</v>
      </c>
      <c r="R138" s="15">
        <f>SUMIFS(TourMode_Input!M:M,TourMode_Input!$H:$H,$A138,TourMode_Input!$I:$I,TourMode!$A$132)*Index!$D$3</f>
        <v>242874</v>
      </c>
      <c r="T138" s="9" t="str">
        <f t="shared" si="293"/>
        <v>BIKE</v>
      </c>
      <c r="U138" s="19">
        <f t="shared" si="294"/>
        <v>3.4916284116559726E-2</v>
      </c>
      <c r="V138" s="19">
        <f t="shared" si="295"/>
        <v>6.2477098373017681E-2</v>
      </c>
      <c r="W138" s="19">
        <f t="shared" si="296"/>
        <v>2.0726542234315394E-2</v>
      </c>
      <c r="X138" s="19">
        <f t="shared" si="297"/>
        <v>2.8434688085855784E-2</v>
      </c>
      <c r="Y138" s="17"/>
      <c r="Z138" s="9" t="str">
        <f t="shared" si="298"/>
        <v>BIKE</v>
      </c>
      <c r="AA138" s="19">
        <f t="shared" si="299"/>
        <v>2.4979132418926259E-2</v>
      </c>
      <c r="AB138" s="19">
        <f t="shared" si="300"/>
        <v>4.0241140942852131E-2</v>
      </c>
      <c r="AC138" s="19">
        <f t="shared" si="301"/>
        <v>2.1739021229804163E-2</v>
      </c>
      <c r="AD138" s="19">
        <f t="shared" si="302"/>
        <v>2.4982909202450707E-2</v>
      </c>
      <c r="AF138" s="9" t="str">
        <f t="shared" si="303"/>
        <v>BIKE</v>
      </c>
      <c r="AG138" s="15">
        <f t="shared" si="304"/>
        <v>-5452.4952621880839</v>
      </c>
      <c r="AH138" s="15">
        <f t="shared" si="281"/>
        <v>-35763.29107663648</v>
      </c>
      <c r="AI138" s="15">
        <f t="shared" si="282"/>
        <v>7658.952035240538</v>
      </c>
      <c r="AJ138" s="16">
        <f t="shared" si="283"/>
        <v>-33556.834303584008</v>
      </c>
      <c r="AK138" s="17"/>
      <c r="AL138" s="9" t="str">
        <f t="shared" si="305"/>
        <v>BIKE</v>
      </c>
      <c r="AM138" s="19">
        <f t="shared" si="306"/>
        <v>-0.28459934809960419</v>
      </c>
      <c r="AN138" s="19">
        <f t="shared" si="284"/>
        <v>-0.35590573200769371</v>
      </c>
      <c r="AO138" s="19">
        <f t="shared" si="285"/>
        <v>4.8849392438092318E-2</v>
      </c>
      <c r="AP138" s="20">
        <f t="shared" si="286"/>
        <v>-0.12139323888423735</v>
      </c>
      <c r="AR138" s="9" t="str">
        <f t="shared" si="307"/>
        <v>BIKE</v>
      </c>
      <c r="AS138" s="55">
        <f t="shared" si="308"/>
        <v>0.33491254091861383</v>
      </c>
      <c r="AT138" s="55">
        <f t="shared" si="287"/>
        <v>0.43991018472008409</v>
      </c>
      <c r="AU138" s="56">
        <f t="shared" si="288"/>
        <v>-4.7693746597672684E-2</v>
      </c>
      <c r="AV138" s="61">
        <f t="shared" si="289"/>
        <v>0.12941785214140478</v>
      </c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L138"/>
    </row>
    <row r="139" spans="1:64" s="64" customFormat="1" x14ac:dyDescent="0.25">
      <c r="A139" s="64">
        <v>6</v>
      </c>
      <c r="B139" s="9" t="s">
        <v>56</v>
      </c>
      <c r="C139" s="15">
        <f>SUMIFS(TourMode_Input!C:C,TourMode_Input!$A:$A,$A139,TourMode_Input!$B:$B,TourMode!$A$132)</f>
        <v>254731.70660762442</v>
      </c>
      <c r="D139" s="15">
        <f>SUMIFS(TourMode_Input!D:D,TourMode_Input!$A:$A,$A139,TourMode_Input!$B:$B,TourMode!$A$132)</f>
        <v>161572.98367963647</v>
      </c>
      <c r="E139" s="15">
        <f>SUMIFS(TourMode_Input!E:E,TourMode_Input!$A:$A,$A139,TourMode_Input!$B:$B,TourMode!$A$132)</f>
        <v>169415.19098875654</v>
      </c>
      <c r="F139" s="15">
        <f>SUMIFS(TourMode_Input!F:F,TourMode_Input!$A:$A,$A139,TourMode_Input!$B:$B,TourMode!$A$132)</f>
        <v>585719.88127601752</v>
      </c>
      <c r="G139" s="34"/>
      <c r="H139" s="9" t="str">
        <f t="shared" si="290"/>
        <v>WLK TRN</v>
      </c>
      <c r="I139" s="67">
        <f t="shared" ref="I139:K142" si="309">C139</f>
        <v>254731.70660762442</v>
      </c>
      <c r="J139" s="67">
        <f t="shared" si="309"/>
        <v>161572.98367963647</v>
      </c>
      <c r="K139" s="67">
        <f t="shared" si="309"/>
        <v>169415.19098875654</v>
      </c>
      <c r="L139" s="69">
        <f t="shared" si="291"/>
        <v>585719.88127601752</v>
      </c>
      <c r="M139" s="17">
        <f>I139/I146</f>
        <v>0.46424755805128592</v>
      </c>
      <c r="N139" s="9" t="str">
        <f t="shared" si="292"/>
        <v>WLK TRN</v>
      </c>
      <c r="O139" s="15">
        <f>SUMIFS(TourMode_Input!J:J,TourMode_Input!$H:$H,$A139,TourMode_Input!$I:$I,TourMode!$A$132)*Index!$D$3</f>
        <v>242476</v>
      </c>
      <c r="P139" s="15">
        <f>SUMIFS(TourMode_Input!K:K,TourMode_Input!$H:$H,$A139,TourMode_Input!$I:$I,TourMode!$A$132)*Index!$D$3</f>
        <v>165816</v>
      </c>
      <c r="Q139" s="15">
        <f>SUMIFS(TourMode_Input!L:L,TourMode_Input!$H:$H,$A139,TourMode_Input!$I:$I,TourMode!$A$132)*Index!$D$3</f>
        <v>170784</v>
      </c>
      <c r="R139" s="15">
        <f>SUMIFS(TourMode_Input!M:M,TourMode_Input!$H:$H,$A139,TourMode_Input!$I:$I,TourMode!$A$132)*Index!$D$3</f>
        <v>579076</v>
      </c>
      <c r="T139" s="9" t="str">
        <f t="shared" si="293"/>
        <v>WLK TRN</v>
      </c>
      <c r="U139" s="19">
        <f t="shared" si="294"/>
        <v>0.46424755805128592</v>
      </c>
      <c r="V139" s="19">
        <f t="shared" si="295"/>
        <v>0.10045859535875588</v>
      </c>
      <c r="W139" s="19">
        <f t="shared" si="296"/>
        <v>2.2395925918270467E-2</v>
      </c>
      <c r="X139" s="19">
        <f t="shared" si="297"/>
        <v>6.0249292274961334E-2</v>
      </c>
      <c r="Y139" s="17"/>
      <c r="Z139" s="9" t="str">
        <f t="shared" si="298"/>
        <v>WLK TRN</v>
      </c>
      <c r="AA139" s="19">
        <f t="shared" si="299"/>
        <v>0.44191157977612455</v>
      </c>
      <c r="AB139" s="19">
        <f t="shared" si="300"/>
        <v>0.10309670632211565</v>
      </c>
      <c r="AC139" s="19">
        <f t="shared" si="301"/>
        <v>2.2576876310222652E-2</v>
      </c>
      <c r="AD139" s="19">
        <f t="shared" si="302"/>
        <v>5.9565878312698536E-2</v>
      </c>
      <c r="AF139" s="9" t="str">
        <f t="shared" si="303"/>
        <v>WLK TRN</v>
      </c>
      <c r="AG139" s="15">
        <f t="shared" si="304"/>
        <v>-12255.706607624423</v>
      </c>
      <c r="AH139" s="15">
        <f t="shared" si="281"/>
        <v>4243.0163203635311</v>
      </c>
      <c r="AI139" s="15">
        <f t="shared" si="282"/>
        <v>1368.8090112434584</v>
      </c>
      <c r="AJ139" s="16">
        <f t="shared" si="283"/>
        <v>-6643.8812760175206</v>
      </c>
      <c r="AK139" s="17"/>
      <c r="AL139" s="9" t="str">
        <f t="shared" si="305"/>
        <v>WLK TRN</v>
      </c>
      <c r="AM139" s="19">
        <f t="shared" si="306"/>
        <v>-4.811221489008622E-2</v>
      </c>
      <c r="AN139" s="19">
        <f t="shared" si="284"/>
        <v>2.6260679376797887E-2</v>
      </c>
      <c r="AO139" s="19">
        <f t="shared" si="285"/>
        <v>8.0796120067786661E-3</v>
      </c>
      <c r="AP139" s="20">
        <f t="shared" si="286"/>
        <v>-1.1343103569480213E-2</v>
      </c>
      <c r="AR139" s="9" t="str">
        <f t="shared" si="307"/>
        <v>WLK TRN</v>
      </c>
      <c r="AS139" s="55">
        <f t="shared" si="308"/>
        <v>4.9308123922018512E-2</v>
      </c>
      <c r="AT139" s="55">
        <f t="shared" si="287"/>
        <v>-2.5921787944045215E-2</v>
      </c>
      <c r="AU139" s="56">
        <f t="shared" si="288"/>
        <v>-8.0471466958628706E-3</v>
      </c>
      <c r="AV139" s="61">
        <f t="shared" si="289"/>
        <v>1.1407927236007536E-2</v>
      </c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L139"/>
    </row>
    <row r="140" spans="1:64" s="64" customFormat="1" x14ac:dyDescent="0.25">
      <c r="A140" s="64">
        <v>7</v>
      </c>
      <c r="B140" s="9" t="s">
        <v>58</v>
      </c>
      <c r="C140" s="15">
        <f>SUMIFS(TourMode_Input!C:C,TourMode_Input!$A:$A,$A140,TourMode_Input!$B:$B,TourMode!$A$132)</f>
        <v>0</v>
      </c>
      <c r="D140" s="15">
        <f>SUMIFS(TourMode_Input!D:D,TourMode_Input!$A:$A,$A140,TourMode_Input!$B:$B,TourMode!$A$132)</f>
        <v>17416.548591188133</v>
      </c>
      <c r="E140" s="15">
        <f>SUMIFS(TourMode_Input!E:E,TourMode_Input!$A:$A,$A140,TourMode_Input!$B:$B,TourMode!$A$132)</f>
        <v>69525.994250781834</v>
      </c>
      <c r="F140" s="15">
        <f>SUMIFS(TourMode_Input!F:F,TourMode_Input!$A:$A,$A140,TourMode_Input!$B:$B,TourMode!$A$132)</f>
        <v>86942.54284196996</v>
      </c>
      <c r="G140" s="34"/>
      <c r="H140" s="9" t="str">
        <f t="shared" si="290"/>
        <v>PNR TRN</v>
      </c>
      <c r="I140" s="67">
        <f t="shared" si="309"/>
        <v>0</v>
      </c>
      <c r="J140" s="67">
        <f t="shared" si="309"/>
        <v>17416.548591188133</v>
      </c>
      <c r="K140" s="67">
        <f t="shared" si="309"/>
        <v>69525.994250781834</v>
      </c>
      <c r="L140" s="69">
        <f t="shared" si="291"/>
        <v>86942.54284196996</v>
      </c>
      <c r="M140" s="17"/>
      <c r="N140" s="9" t="str">
        <f t="shared" si="292"/>
        <v>PNR TRN</v>
      </c>
      <c r="O140" s="15">
        <f>SUMIFS(TourMode_Input!J:J,TourMode_Input!$H:$H,$A140,TourMode_Input!$I:$I,TourMode!$A$132)*Index!$D$3</f>
        <v>0</v>
      </c>
      <c r="P140" s="15">
        <f>SUMIFS(TourMode_Input!K:K,TourMode_Input!$H:$H,$A140,TourMode_Input!$I:$I,TourMode!$A$132)*Index!$D$3</f>
        <v>14800</v>
      </c>
      <c r="Q140" s="15">
        <f>SUMIFS(TourMode_Input!L:L,TourMode_Input!$H:$H,$A140,TourMode_Input!$I:$I,TourMode!$A$132)*Index!$D$3</f>
        <v>60678</v>
      </c>
      <c r="R140" s="15">
        <f>SUMIFS(TourMode_Input!M:M,TourMode_Input!$H:$H,$A140,TourMode_Input!$I:$I,TourMode!$A$132)*Index!$D$3</f>
        <v>75478</v>
      </c>
      <c r="T140" s="9" t="str">
        <f t="shared" si="293"/>
        <v>PNR TRN</v>
      </c>
      <c r="U140" s="19">
        <f t="shared" si="294"/>
        <v>0</v>
      </c>
      <c r="V140" s="19">
        <f t="shared" si="295"/>
        <v>1.0828802981923217E-2</v>
      </c>
      <c r="W140" s="19">
        <f t="shared" si="296"/>
        <v>9.1910235885396332E-3</v>
      </c>
      <c r="X140" s="19">
        <f t="shared" si="297"/>
        <v>8.9432283968276429E-3</v>
      </c>
      <c r="Y140" s="17"/>
      <c r="Z140" s="9" t="str">
        <f t="shared" si="298"/>
        <v>PNR TRN</v>
      </c>
      <c r="AA140" s="19">
        <f t="shared" si="299"/>
        <v>0</v>
      </c>
      <c r="AB140" s="19">
        <f t="shared" si="300"/>
        <v>9.2019542961313244E-3</v>
      </c>
      <c r="AC140" s="19">
        <f t="shared" si="301"/>
        <v>8.0213585625801605E-3</v>
      </c>
      <c r="AD140" s="19">
        <f t="shared" si="302"/>
        <v>7.7639435294950239E-3</v>
      </c>
      <c r="AF140" s="9" t="str">
        <f t="shared" si="303"/>
        <v>PNR TRN</v>
      </c>
      <c r="AG140" s="15">
        <f t="shared" si="304"/>
        <v>0</v>
      </c>
      <c r="AH140" s="15">
        <f t="shared" si="281"/>
        <v>-2616.5485911881333</v>
      </c>
      <c r="AI140" s="15">
        <f t="shared" si="282"/>
        <v>-8847.9942507818341</v>
      </c>
      <c r="AJ140" s="16">
        <f t="shared" si="283"/>
        <v>-11464.54284196996</v>
      </c>
      <c r="AK140" s="17"/>
      <c r="AL140" s="9" t="str">
        <f t="shared" si="305"/>
        <v>PNR TRN</v>
      </c>
      <c r="AM140" s="19">
        <f t="shared" si="306"/>
        <v>0</v>
      </c>
      <c r="AN140" s="19">
        <f t="shared" si="284"/>
        <v>-0.15023347349726746</v>
      </c>
      <c r="AO140" s="19">
        <f t="shared" si="285"/>
        <v>-0.12726167163991814</v>
      </c>
      <c r="AP140" s="20">
        <f t="shared" si="286"/>
        <v>-0.13186344069563671</v>
      </c>
      <c r="AR140" s="9" t="str">
        <f t="shared" si="307"/>
        <v>PNR TRN</v>
      </c>
      <c r="AS140" s="55">
        <f t="shared" si="308"/>
        <v>0</v>
      </c>
      <c r="AT140" s="55">
        <f t="shared" si="287"/>
        <v>0.16279364193044779</v>
      </c>
      <c r="AU140" s="56">
        <f t="shared" si="288"/>
        <v>0.13611950649222357</v>
      </c>
      <c r="AV140" s="61">
        <f t="shared" si="289"/>
        <v>0.14140625030877021</v>
      </c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L140"/>
    </row>
    <row r="141" spans="1:64" s="64" customFormat="1" x14ac:dyDescent="0.25">
      <c r="A141" s="64">
        <v>8</v>
      </c>
      <c r="B141" s="9" t="s">
        <v>57</v>
      </c>
      <c r="C141" s="15">
        <f>SUMIFS(TourMode_Input!C:C,TourMode_Input!$A:$A,$A141,TourMode_Input!$B:$B,TourMode!$A$132)</f>
        <v>18947.089139792603</v>
      </c>
      <c r="D141" s="15">
        <f>SUMIFS(TourMode_Input!D:D,TourMode_Input!$A:$A,$A141,TourMode_Input!$B:$B,TourMode!$A$132)</f>
        <v>44821.90113472606</v>
      </c>
      <c r="E141" s="15">
        <f>SUMIFS(TourMode_Input!E:E,TourMode_Input!$A:$A,$A141,TourMode_Input!$B:$B,TourMode!$A$132)</f>
        <v>56759.871310354094</v>
      </c>
      <c r="F141" s="15">
        <f>SUMIFS(TourMode_Input!F:F,TourMode_Input!$A:$A,$A141,TourMode_Input!$B:$B,TourMode!$A$132)</f>
        <v>120528.86158487276</v>
      </c>
      <c r="G141" s="34"/>
      <c r="H141" s="9" t="str">
        <f t="shared" si="290"/>
        <v>KNR TRN</v>
      </c>
      <c r="I141" s="67">
        <f t="shared" si="309"/>
        <v>18947.089139792603</v>
      </c>
      <c r="J141" s="67">
        <f t="shared" si="309"/>
        <v>44821.90113472606</v>
      </c>
      <c r="K141" s="67">
        <f t="shared" si="309"/>
        <v>56759.871310354094</v>
      </c>
      <c r="L141" s="69">
        <f t="shared" si="291"/>
        <v>120528.86158487276</v>
      </c>
      <c r="M141" s="17"/>
      <c r="N141" s="9" t="str">
        <f t="shared" si="292"/>
        <v>KNR TRN</v>
      </c>
      <c r="O141" s="15">
        <f>SUMIFS(TourMode_Input!J:J,TourMode_Input!$H:$H,$A141,TourMode_Input!$I:$I,TourMode!$A$132)*Index!$D$3</f>
        <v>21522</v>
      </c>
      <c r="P141" s="15">
        <f>SUMIFS(TourMode_Input!K:K,TourMode_Input!$H:$H,$A141,TourMode_Input!$I:$I,TourMode!$A$132)*Index!$D$3</f>
        <v>39096</v>
      </c>
      <c r="Q141" s="15">
        <f>SUMIFS(TourMode_Input!L:L,TourMode_Input!$H:$H,$A141,TourMode_Input!$I:$I,TourMode!$A$132)*Index!$D$3</f>
        <v>50184</v>
      </c>
      <c r="R141" s="15">
        <f>SUMIFS(TourMode_Input!M:M,TourMode_Input!$H:$H,$A141,TourMode_Input!$I:$I,TourMode!$A$132)*Index!$D$3</f>
        <v>110802</v>
      </c>
      <c r="T141" s="9" t="str">
        <f t="shared" si="293"/>
        <v>KNR TRN</v>
      </c>
      <c r="U141" s="19">
        <f t="shared" si="294"/>
        <v>3.4530997269522773E-2</v>
      </c>
      <c r="V141" s="19">
        <f t="shared" si="295"/>
        <v>2.7868181466720671E-2</v>
      </c>
      <c r="W141" s="19">
        <f t="shared" si="296"/>
        <v>7.5033995805111704E-3</v>
      </c>
      <c r="X141" s="19">
        <f t="shared" si="297"/>
        <v>1.2398040157652224E-2</v>
      </c>
      <c r="Y141" s="17"/>
      <c r="Z141" s="9" t="str">
        <f t="shared" si="298"/>
        <v>KNR TRN</v>
      </c>
      <c r="AA141" s="19">
        <f t="shared" si="299"/>
        <v>3.9223762433980076E-2</v>
      </c>
      <c r="AB141" s="19">
        <f t="shared" si="300"/>
        <v>2.4308081429834476E-2</v>
      </c>
      <c r="AC141" s="19">
        <f t="shared" si="301"/>
        <v>6.6340989832315298E-3</v>
      </c>
      <c r="AD141" s="19">
        <f t="shared" si="302"/>
        <v>1.1397499548942839E-2</v>
      </c>
      <c r="AF141" s="9" t="str">
        <f t="shared" si="303"/>
        <v>KNR TRN</v>
      </c>
      <c r="AG141" s="15">
        <f t="shared" si="304"/>
        <v>2574.9108602073975</v>
      </c>
      <c r="AH141" s="15">
        <f t="shared" si="281"/>
        <v>-5725.9011347260603</v>
      </c>
      <c r="AI141" s="15">
        <f t="shared" si="282"/>
        <v>-6575.871310354094</v>
      </c>
      <c r="AJ141" s="16">
        <f t="shared" si="283"/>
        <v>-9726.8615848727641</v>
      </c>
      <c r="AK141" s="17"/>
      <c r="AL141" s="9" t="str">
        <f t="shared" si="305"/>
        <v>KNR TRN</v>
      </c>
      <c r="AM141" s="19">
        <f t="shared" si="306"/>
        <v>0.1359000763235752</v>
      </c>
      <c r="AN141" s="19">
        <f t="shared" si="284"/>
        <v>-0.12774784178643153</v>
      </c>
      <c r="AO141" s="19">
        <f t="shared" si="285"/>
        <v>-0.11585423219862953</v>
      </c>
      <c r="AP141" s="20">
        <f t="shared" si="286"/>
        <v>-8.070151378658301E-2</v>
      </c>
      <c r="AR141" s="9" t="str">
        <f t="shared" si="307"/>
        <v>KNR TRN</v>
      </c>
      <c r="AS141" s="55">
        <f t="shared" si="308"/>
        <v>-0.12742535544739694</v>
      </c>
      <c r="AT141" s="55">
        <f t="shared" si="287"/>
        <v>0.13667672461213123</v>
      </c>
      <c r="AU141" s="56">
        <f t="shared" si="288"/>
        <v>0.12313333423538798</v>
      </c>
      <c r="AV141" s="61">
        <f t="shared" si="289"/>
        <v>8.4144414786886557E-2</v>
      </c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L141"/>
    </row>
    <row r="142" spans="1:64" s="64" customFormat="1" x14ac:dyDescent="0.25">
      <c r="A142" s="64">
        <v>9</v>
      </c>
      <c r="B142" s="9" t="s">
        <v>127</v>
      </c>
      <c r="C142" s="15">
        <f>SUMIFS(TourMode_Input!C:C,TourMode_Input!$A:$A,$A142,TourMode_Input!$B:$B,TourMode!$A$132)</f>
        <v>2109.3460821344329</v>
      </c>
      <c r="D142" s="15">
        <f>SUMIFS(TourMode_Input!D:D,TourMode_Input!$A:$A,$A142,TourMode_Input!$B:$B,TourMode!$A$132)</f>
        <v>3077.3269903123896</v>
      </c>
      <c r="E142" s="15">
        <f>SUMIFS(TourMode_Input!E:E,TourMode_Input!$A:$A,$A142,TourMode_Input!$B:$B,TourMode!$A$132)</f>
        <v>4650.6619652952304</v>
      </c>
      <c r="F142" s="15">
        <f>SUMIFS(TourMode_Input!F:F,TourMode_Input!$A:$A,$A142,TourMode_Input!$B:$B,TourMode!$A$132)</f>
        <v>9837.335037742052</v>
      </c>
      <c r="G142" s="34"/>
      <c r="H142" s="9" t="str">
        <f t="shared" si="290"/>
        <v>TNC TRN</v>
      </c>
      <c r="I142" s="67">
        <f t="shared" si="309"/>
        <v>2109.3460821344329</v>
      </c>
      <c r="J142" s="67">
        <f t="shared" si="309"/>
        <v>3077.3269903123896</v>
      </c>
      <c r="K142" s="67">
        <f t="shared" si="309"/>
        <v>4650.6619652952304</v>
      </c>
      <c r="L142" s="69">
        <f t="shared" si="291"/>
        <v>9837.3350377420538</v>
      </c>
      <c r="M142" s="17"/>
      <c r="N142" s="9" t="str">
        <f t="shared" si="292"/>
        <v>TNC TRN</v>
      </c>
      <c r="O142" s="15">
        <f>SUMIFS(TourMode_Input!J:J,TourMode_Input!$H:$H,$A142,TourMode_Input!$I:$I,TourMode!$A$132)*Index!$D$3</f>
        <v>2566</v>
      </c>
      <c r="P142" s="15">
        <f>SUMIFS(TourMode_Input!K:K,TourMode_Input!$H:$H,$A142,TourMode_Input!$I:$I,TourMode!$A$132)*Index!$D$3</f>
        <v>3328</v>
      </c>
      <c r="Q142" s="15">
        <f>SUMIFS(TourMode_Input!L:L,TourMode_Input!$H:$H,$A142,TourMode_Input!$I:$I,TourMode!$A$132)*Index!$D$3</f>
        <v>5788</v>
      </c>
      <c r="R142" s="15">
        <f>SUMIFS(TourMode_Input!M:M,TourMode_Input!$H:$H,$A142,TourMode_Input!$I:$I,TourMode!$A$132)*Index!$D$3</f>
        <v>11682</v>
      </c>
      <c r="T142" s="9" t="str">
        <f t="shared" si="293"/>
        <v>TNC TRN</v>
      </c>
      <c r="U142" s="19">
        <f t="shared" si="294"/>
        <v>3.8442751424908298E-3</v>
      </c>
      <c r="V142" s="19">
        <f t="shared" si="295"/>
        <v>1.9133393458855388E-3</v>
      </c>
      <c r="W142" s="19">
        <f t="shared" si="296"/>
        <v>6.1479658487403627E-4</v>
      </c>
      <c r="X142" s="19">
        <f t="shared" si="297"/>
        <v>1.0119043126971055E-3</v>
      </c>
      <c r="Y142" s="17"/>
      <c r="Z142" s="9" t="str">
        <f t="shared" si="298"/>
        <v>TNC TRN</v>
      </c>
      <c r="AA142" s="19">
        <f t="shared" si="299"/>
        <v>4.6765251559145469E-3</v>
      </c>
      <c r="AB142" s="19">
        <f t="shared" si="300"/>
        <v>2.069196209292233E-3</v>
      </c>
      <c r="AC142" s="19">
        <f t="shared" si="301"/>
        <v>7.6514755529539483E-4</v>
      </c>
      <c r="AD142" s="19">
        <f t="shared" si="302"/>
        <v>1.2016533070770407E-3</v>
      </c>
      <c r="AF142" s="9" t="str">
        <f t="shared" si="303"/>
        <v>TNC TRN</v>
      </c>
      <c r="AG142" s="15">
        <f t="shared" si="304"/>
        <v>456.65391786556711</v>
      </c>
      <c r="AH142" s="15">
        <f t="shared" si="281"/>
        <v>250.67300968761037</v>
      </c>
      <c r="AI142" s="15">
        <f t="shared" si="282"/>
        <v>1137.3380347047696</v>
      </c>
      <c r="AJ142" s="16">
        <f t="shared" si="283"/>
        <v>1844.6649622579462</v>
      </c>
      <c r="AK142" s="17"/>
      <c r="AL142" s="9" t="str">
        <f t="shared" si="305"/>
        <v>TNC TRN</v>
      </c>
      <c r="AM142" s="19">
        <f t="shared" si="306"/>
        <v>0.21649075120166253</v>
      </c>
      <c r="AN142" s="19">
        <f t="shared" si="284"/>
        <v>8.1458035001397019E-2</v>
      </c>
      <c r="AO142" s="19">
        <f t="shared" si="285"/>
        <v>0.24455401041657299</v>
      </c>
      <c r="AP142" s="20">
        <f t="shared" si="286"/>
        <v>0.18751673651254933</v>
      </c>
      <c r="AR142" s="9" t="str">
        <f t="shared" si="307"/>
        <v>TNC TRN</v>
      </c>
      <c r="AS142" s="55">
        <f t="shared" si="308"/>
        <v>-0.19597028041900186</v>
      </c>
      <c r="AT142" s="55">
        <f t="shared" si="287"/>
        <v>-7.8310163070431441E-2</v>
      </c>
      <c r="AU142" s="56">
        <f t="shared" si="288"/>
        <v>-0.21877724117392261</v>
      </c>
      <c r="AV142" s="61">
        <f t="shared" si="289"/>
        <v>-0.17186435073264547</v>
      </c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L142"/>
    </row>
    <row r="143" spans="1:64" s="64" customFormat="1" x14ac:dyDescent="0.25">
      <c r="A143" s="64">
        <v>10</v>
      </c>
      <c r="B143" s="9" t="s">
        <v>47</v>
      </c>
      <c r="C143" s="15">
        <f>SUMIFS(TourMode_Input!C:C,TourMode_Input!$A:$A,$A143,TourMode_Input!$B:$B,TourMode!$A$132)</f>
        <v>962.85307</v>
      </c>
      <c r="D143" s="15">
        <f>SUMIFS(TourMode_Input!D:D,TourMode_Input!$A:$A,$A143,TourMode_Input!$B:$B,TourMode!$A$132)</f>
        <v>4515.9778299999998</v>
      </c>
      <c r="E143" s="15">
        <f>SUMIFS(TourMode_Input!E:E,TourMode_Input!$A:$A,$A143,TourMode_Input!$B:$B,TourMode!$A$132)</f>
        <v>56248.566829999996</v>
      </c>
      <c r="F143" s="15">
        <f>SUMIFS(TourMode_Input!F:F,TourMode_Input!$A:$A,$A143,TourMode_Input!$B:$B,TourMode!$A$132)</f>
        <v>61727.397729999997</v>
      </c>
      <c r="G143" s="34"/>
      <c r="H143" s="9" t="str">
        <f t="shared" si="290"/>
        <v>SCHBUS</v>
      </c>
      <c r="I143" s="15">
        <f t="shared" ref="I143:K145" si="310">C143*(O$146-SUM(C$139:C$142))/(C$146-SUM(C$139:C$142))</f>
        <v>1385.069298949559</v>
      </c>
      <c r="J143" s="15">
        <f t="shared" si="310"/>
        <v>9009.6251829925222</v>
      </c>
      <c r="K143" s="15">
        <f t="shared" si="310"/>
        <v>60386.871569548479</v>
      </c>
      <c r="L143" s="18">
        <f t="shared" si="291"/>
        <v>70781.566051490561</v>
      </c>
      <c r="M143" s="17"/>
      <c r="N143" s="9" t="str">
        <f t="shared" si="292"/>
        <v>SCHBUS</v>
      </c>
      <c r="O143" s="15">
        <f>SUMIFS(TourMode_Input!J:J,TourMode_Input!$H:$H,$A143,TourMode_Input!$I:$I,TourMode!$A$132)*Index!$D$3</f>
        <v>2362</v>
      </c>
      <c r="P143" s="15">
        <f>SUMIFS(TourMode_Input!K:K,TourMode_Input!$H:$H,$A143,TourMode_Input!$I:$I,TourMode!$A$132)*Index!$D$3</f>
        <v>12400</v>
      </c>
      <c r="Q143" s="15">
        <f>SUMIFS(TourMode_Input!L:L,TourMode_Input!$H:$H,$A143,TourMode_Input!$I:$I,TourMode!$A$132)*Index!$D$3</f>
        <v>69782</v>
      </c>
      <c r="R143" s="15">
        <f>SUMIFS(TourMode_Input!M:M,TourMode_Input!$H:$H,$A143,TourMode_Input!$I:$I,TourMode!$A$132)*Index!$D$3</f>
        <v>84544</v>
      </c>
      <c r="T143" s="9" t="str">
        <f t="shared" si="293"/>
        <v>SCHBUS</v>
      </c>
      <c r="U143" s="19">
        <f t="shared" si="294"/>
        <v>2.5242834837188384E-3</v>
      </c>
      <c r="V143" s="19">
        <f t="shared" si="295"/>
        <v>5.6017675107547975E-3</v>
      </c>
      <c r="W143" s="19">
        <f t="shared" si="296"/>
        <v>7.9828726940872497E-3</v>
      </c>
      <c r="X143" s="19">
        <f t="shared" si="297"/>
        <v>7.2808511321576482E-3</v>
      </c>
      <c r="Y143" s="17"/>
      <c r="Z143" s="9" t="str">
        <f t="shared" si="298"/>
        <v>SCHBUS</v>
      </c>
      <c r="AA143" s="19">
        <f t="shared" si="299"/>
        <v>4.304735938530849E-3</v>
      </c>
      <c r="AB143" s="19">
        <f t="shared" si="300"/>
        <v>7.7097454913532719E-3</v>
      </c>
      <c r="AC143" s="19">
        <f t="shared" si="301"/>
        <v>9.2248663966176987E-3</v>
      </c>
      <c r="AD143" s="19">
        <f t="shared" si="302"/>
        <v>8.6965054950797222E-3</v>
      </c>
      <c r="AF143" s="9" t="str">
        <f t="shared" si="303"/>
        <v>SCHBUS</v>
      </c>
      <c r="AG143" s="15">
        <f t="shared" si="304"/>
        <v>976.93070105044103</v>
      </c>
      <c r="AH143" s="15">
        <f t="shared" si="281"/>
        <v>3390.3748170074778</v>
      </c>
      <c r="AI143" s="15">
        <f t="shared" si="282"/>
        <v>9395.1284304515211</v>
      </c>
      <c r="AJ143" s="16">
        <f t="shared" si="283"/>
        <v>13762.433948509439</v>
      </c>
      <c r="AK143" s="17"/>
      <c r="AL143" s="9" t="str">
        <f t="shared" si="305"/>
        <v>SCHBUS</v>
      </c>
      <c r="AM143" s="19">
        <f t="shared" si="306"/>
        <v>0.7053298356922274</v>
      </c>
      <c r="AN143" s="19">
        <f t="shared" si="284"/>
        <v>0.37630586713057623</v>
      </c>
      <c r="AO143" s="19">
        <f t="shared" si="285"/>
        <v>0.15558230102433787</v>
      </c>
      <c r="AP143" s="20">
        <f t="shared" si="286"/>
        <v>0.1944352847250915</v>
      </c>
      <c r="AR143" s="9" t="str">
        <f t="shared" si="307"/>
        <v>SCHBUS</v>
      </c>
      <c r="AS143" s="55">
        <f t="shared" si="308"/>
        <v>-0.5337585440449526</v>
      </c>
      <c r="AT143" s="55">
        <f t="shared" si="287"/>
        <v>-0.31940300196787119</v>
      </c>
      <c r="AU143" s="56">
        <f t="shared" si="288"/>
        <v>-0.14460437366047896</v>
      </c>
      <c r="AV143" s="61">
        <f t="shared" si="289"/>
        <v>-0.1776735086057992</v>
      </c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L143"/>
    </row>
    <row r="144" spans="1:64" s="64" customFormat="1" x14ac:dyDescent="0.25">
      <c r="A144" s="64">
        <v>11</v>
      </c>
      <c r="B144" s="9" t="s">
        <v>114</v>
      </c>
      <c r="C144" s="15">
        <f>SUMIFS(TourMode_Input!C:C,TourMode_Input!$A:$A,$A144,TourMode_Input!$B:$B,TourMode!$A$132)</f>
        <v>4948.9120999999996</v>
      </c>
      <c r="D144" s="15">
        <f>SUMIFS(TourMode_Input!D:D,TourMode_Input!$A:$A,$A144,TourMode_Input!$B:$B,TourMode!$A$132)</f>
        <v>7181.7369600000002</v>
      </c>
      <c r="E144" s="15">
        <f>SUMIFS(TourMode_Input!E:E,TourMode_Input!$A:$A,$A144,TourMode_Input!$B:$B,TourMode!$A$132)</f>
        <v>10533.859689999999</v>
      </c>
      <c r="F144" s="15">
        <f>SUMIFS(TourMode_Input!F:F,TourMode_Input!$A:$A,$A144,TourMode_Input!$B:$B,TourMode!$A$132)</f>
        <v>22664.508749999997</v>
      </c>
      <c r="G144" s="34"/>
      <c r="H144" s="9" t="str">
        <f t="shared" si="290"/>
        <v>TAXI</v>
      </c>
      <c r="I144" s="15">
        <f t="shared" si="310"/>
        <v>7119.0365658905666</v>
      </c>
      <c r="J144" s="15">
        <f t="shared" si="310"/>
        <v>14327.961874083017</v>
      </c>
      <c r="K144" s="15">
        <f t="shared" si="310"/>
        <v>11308.854039858097</v>
      </c>
      <c r="L144" s="18">
        <f t="shared" si="291"/>
        <v>32755.852479831679</v>
      </c>
      <c r="M144" s="17"/>
      <c r="N144" s="9" t="str">
        <f t="shared" si="292"/>
        <v>TAXI</v>
      </c>
      <c r="O144" s="15">
        <f>SUMIFS(TourMode_Input!J:J,TourMode_Input!$H:$H,$A144,TourMode_Input!$I:$I,TourMode!$A$132)*Index!$D$3</f>
        <v>2624</v>
      </c>
      <c r="P144" s="15">
        <f>SUMIFS(TourMode_Input!K:K,TourMode_Input!$H:$H,$A144,TourMode_Input!$I:$I,TourMode!$A$132)*Index!$D$3</f>
        <v>9292</v>
      </c>
      <c r="Q144" s="15">
        <f>SUMIFS(TourMode_Input!L:L,TourMode_Input!$H:$H,$A144,TourMode_Input!$I:$I,TourMode!$A$132)*Index!$D$3</f>
        <v>13668</v>
      </c>
      <c r="R144" s="15">
        <f>SUMIFS(TourMode_Input!M:M,TourMode_Input!$H:$H,$A144,TourMode_Input!$I:$I,TourMode!$A$132)*Index!$D$3</f>
        <v>25584</v>
      </c>
      <c r="T144" s="9" t="str">
        <f t="shared" si="293"/>
        <v>TAXI</v>
      </c>
      <c r="U144" s="19">
        <f t="shared" si="294"/>
        <v>1.2974416830188133E-2</v>
      </c>
      <c r="V144" s="19">
        <f t="shared" si="295"/>
        <v>8.9084628595962195E-3</v>
      </c>
      <c r="W144" s="19">
        <f t="shared" si="296"/>
        <v>1.4949796167570617E-3</v>
      </c>
      <c r="X144" s="19">
        <f t="shared" si="297"/>
        <v>3.3693869592978458E-3</v>
      </c>
      <c r="Y144" s="17"/>
      <c r="Z144" s="9" t="str">
        <f t="shared" si="298"/>
        <v>TAXI</v>
      </c>
      <c r="AA144" s="19">
        <f t="shared" si="299"/>
        <v>4.7822299334059903E-3</v>
      </c>
      <c r="AB144" s="19">
        <f t="shared" si="300"/>
        <v>5.7773350891656937E-3</v>
      </c>
      <c r="AC144" s="19">
        <f t="shared" si="301"/>
        <v>1.8068480970589939E-3</v>
      </c>
      <c r="AD144" s="19">
        <f t="shared" si="302"/>
        <v>2.6316639452370317E-3</v>
      </c>
      <c r="AF144" s="9" t="str">
        <f t="shared" si="303"/>
        <v>TAXI</v>
      </c>
      <c r="AG144" s="15">
        <f t="shared" si="304"/>
        <v>-4495.0365658905666</v>
      </c>
      <c r="AH144" s="15">
        <f t="shared" si="281"/>
        <v>-5035.9618740830174</v>
      </c>
      <c r="AI144" s="15">
        <f t="shared" si="282"/>
        <v>2359.1459601419028</v>
      </c>
      <c r="AJ144" s="16">
        <f t="shared" si="283"/>
        <v>-7171.8524798316794</v>
      </c>
      <c r="AK144" s="17"/>
      <c r="AL144" s="9" t="str">
        <f t="shared" si="305"/>
        <v>TAXI</v>
      </c>
      <c r="AM144" s="19">
        <f t="shared" si="306"/>
        <v>-0.63141079895945906</v>
      </c>
      <c r="AN144" s="19">
        <f t="shared" si="284"/>
        <v>-0.35147789464684881</v>
      </c>
      <c r="AO144" s="19">
        <f t="shared" si="285"/>
        <v>0.20861052338522404</v>
      </c>
      <c r="AP144" s="20">
        <f t="shared" si="286"/>
        <v>-0.21894873547398919</v>
      </c>
      <c r="AR144" s="9" t="str">
        <f t="shared" si="307"/>
        <v>TAXI</v>
      </c>
      <c r="AS144" s="55">
        <f t="shared" si="308"/>
        <v>0.99807253140689178</v>
      </c>
      <c r="AT144" s="55">
        <f t="shared" si="287"/>
        <v>0.43305918890889483</v>
      </c>
      <c r="AU144" s="56">
        <f t="shared" si="288"/>
        <v>-0.18947137199431191</v>
      </c>
      <c r="AV144" s="61">
        <f t="shared" si="289"/>
        <v>0.2471144916986705</v>
      </c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L144"/>
    </row>
    <row r="145" spans="1:64" s="64" customFormat="1" x14ac:dyDescent="0.25">
      <c r="A145" s="64">
        <v>12</v>
      </c>
      <c r="B145" s="9" t="s">
        <v>115</v>
      </c>
      <c r="C145" s="15">
        <f>SUMIFS(TourMode_Input!C:C,TourMode_Input!$A:$A,$A145,TourMode_Input!$B:$B,TourMode!$A$132)</f>
        <v>1784.8256424971967</v>
      </c>
      <c r="D145" s="15">
        <f>SUMIFS(TourMode_Input!D:D,TourMode_Input!$A:$A,$A145,TourMode_Input!$B:$B,TourMode!$A$132)</f>
        <v>400.21990618627046</v>
      </c>
      <c r="E145" s="15">
        <f>SUMIFS(TourMode_Input!E:E,TourMode_Input!$A:$A,$A145,TourMode_Input!$B:$B,TourMode!$A$132)</f>
        <v>1573.1097964999285</v>
      </c>
      <c r="F145" s="15">
        <f>SUMIFS(TourMode_Input!F:F,TourMode_Input!$A:$A,$A145,TourMode_Input!$B:$B,TourMode!$A$132)</f>
        <v>3758.1553451833956</v>
      </c>
      <c r="G145" s="34"/>
      <c r="H145" s="9" t="str">
        <f t="shared" si="290"/>
        <v>TNC</v>
      </c>
      <c r="I145" s="15">
        <f t="shared" si="310"/>
        <v>2567.4812475809922</v>
      </c>
      <c r="J145" s="15">
        <f t="shared" si="310"/>
        <v>798.46081651617135</v>
      </c>
      <c r="K145" s="15">
        <f t="shared" si="310"/>
        <v>1688.8462159959306</v>
      </c>
      <c r="L145" s="18">
        <f t="shared" si="291"/>
        <v>5054.7882800930938</v>
      </c>
      <c r="M145" s="17"/>
      <c r="N145" s="9" t="str">
        <f t="shared" si="292"/>
        <v>TNC</v>
      </c>
      <c r="O145" s="15">
        <f>SUMIFS(TourMode_Input!J:J,TourMode_Input!$H:$H,$A145,TourMode_Input!$I:$I,TourMode!$A$132)*Index!$D$3</f>
        <v>20080</v>
      </c>
      <c r="P145" s="15">
        <f>SUMIFS(TourMode_Input!K:K,TourMode_Input!$H:$H,$A145,TourMode_Input!$I:$I,TourMode!$A$132)*Index!$D$3</f>
        <v>41622</v>
      </c>
      <c r="Q145" s="15">
        <f>SUMIFS(TourMode_Input!L:L,TourMode_Input!$H:$H,$A145,TourMode_Input!$I:$I,TourMode!$A$132)*Index!$D$3</f>
        <v>62184</v>
      </c>
      <c r="R145" s="15">
        <f>SUMIFS(TourMode_Input!M:M,TourMode_Input!$H:$H,$A145,TourMode_Input!$I:$I,TourMode!$A$132)*Index!$D$3</f>
        <v>123886</v>
      </c>
      <c r="T145" s="9" t="str">
        <f t="shared" si="293"/>
        <v>TNC</v>
      </c>
      <c r="U145" s="19">
        <f t="shared" si="294"/>
        <v>4.6792247239483154E-3</v>
      </c>
      <c r="V145" s="19">
        <f t="shared" si="295"/>
        <v>4.9644594194820995E-4</v>
      </c>
      <c r="W145" s="19">
        <f t="shared" si="296"/>
        <v>2.2325787032466561E-4</v>
      </c>
      <c r="X145" s="19">
        <f t="shared" si="297"/>
        <v>5.1995403641055761E-4</v>
      </c>
      <c r="Y145" s="17"/>
      <c r="Z145" s="9" t="str">
        <f t="shared" si="298"/>
        <v>TNC</v>
      </c>
      <c r="AA145" s="19">
        <f t="shared" si="299"/>
        <v>3.6595722966003157E-2</v>
      </c>
      <c r="AB145" s="19">
        <f t="shared" si="300"/>
        <v>2.5878631196863375E-2</v>
      </c>
      <c r="AC145" s="19">
        <f t="shared" si="301"/>
        <v>8.2204449859172128E-3</v>
      </c>
      <c r="AD145" s="19">
        <f t="shared" si="302"/>
        <v>1.2743367711055149E-2</v>
      </c>
      <c r="AF145" s="9" t="str">
        <f t="shared" si="303"/>
        <v>TNC</v>
      </c>
      <c r="AG145" s="15">
        <f t="shared" si="304"/>
        <v>17512.518752419008</v>
      </c>
      <c r="AH145" s="15">
        <f t="shared" si="281"/>
        <v>40823.53918348383</v>
      </c>
      <c r="AI145" s="15">
        <f t="shared" si="282"/>
        <v>60495.153784004069</v>
      </c>
      <c r="AJ145" s="16">
        <f t="shared" si="283"/>
        <v>118831.2117199069</v>
      </c>
      <c r="AK145" s="17"/>
      <c r="AL145" s="9" t="str">
        <f t="shared" si="305"/>
        <v>TNC</v>
      </c>
      <c r="AM145" s="19">
        <f t="shared" si="306"/>
        <v>6.8208945124404723</v>
      </c>
      <c r="AN145" s="19">
        <f t="shared" si="284"/>
        <v>51.127792797152274</v>
      </c>
      <c r="AO145" s="19">
        <f t="shared" si="285"/>
        <v>35.820404019633862</v>
      </c>
      <c r="AP145" s="20">
        <f t="shared" si="286"/>
        <v>23.508642723552093</v>
      </c>
      <c r="AR145" s="9" t="str">
        <f t="shared" si="307"/>
        <v>TNC</v>
      </c>
      <c r="AS145" s="55">
        <f t="shared" si="308"/>
        <v>-2.0567989357955478</v>
      </c>
      <c r="AT145" s="55">
        <f t="shared" si="287"/>
        <v>-3.9536982575259207</v>
      </c>
      <c r="AU145" s="56">
        <f t="shared" si="288"/>
        <v>-3.6060521485756341</v>
      </c>
      <c r="AV145" s="61">
        <f t="shared" si="289"/>
        <v>-3.1990258195706263</v>
      </c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L145"/>
    </row>
    <row r="146" spans="1:64" s="64" customFormat="1" ht="15.75" thickBot="1" x14ac:dyDescent="0.3">
      <c r="B146" s="10" t="s">
        <v>5</v>
      </c>
      <c r="C146" s="11">
        <f>SUM(C134:C145)</f>
        <v>465505.79348204867</v>
      </c>
      <c r="D146" s="11">
        <f>SUM(D134:D145)</f>
        <v>919333.37027204933</v>
      </c>
      <c r="E146" s="11">
        <f>SUM(E134:E145)</f>
        <v>7066739.1281716889</v>
      </c>
      <c r="F146" s="14">
        <f>SUM(F134:F145)</f>
        <v>8451578.2919257842</v>
      </c>
      <c r="G146" s="31"/>
      <c r="H146" s="10" t="s">
        <v>5</v>
      </c>
      <c r="I146" s="11">
        <f>SUM(I134:I145)</f>
        <v>548697.99999999988</v>
      </c>
      <c r="J146" s="12">
        <f>SUM(J134:J145)</f>
        <v>1608354</v>
      </c>
      <c r="K146" s="13">
        <f>SUM(K134:K145)</f>
        <v>7564554</v>
      </c>
      <c r="L146" s="14">
        <f>SUM(L134:L145)</f>
        <v>9721605.9999999963</v>
      </c>
      <c r="N146" s="10" t="s">
        <v>5</v>
      </c>
      <c r="O146" s="11">
        <f>SUM(O134:O145)</f>
        <v>548698</v>
      </c>
      <c r="P146" s="12">
        <f>SUM(P134:P145)</f>
        <v>1608354</v>
      </c>
      <c r="Q146" s="13">
        <f>SUM(Q134:Q145)</f>
        <v>7564554</v>
      </c>
      <c r="R146" s="14">
        <f>SUM(R134:R145)</f>
        <v>9721606</v>
      </c>
      <c r="T146" s="10" t="s">
        <v>5</v>
      </c>
      <c r="U146" s="19">
        <f t="shared" si="294"/>
        <v>1</v>
      </c>
      <c r="V146" s="19">
        <f t="shared" si="295"/>
        <v>1</v>
      </c>
      <c r="W146" s="19">
        <f t="shared" si="296"/>
        <v>1</v>
      </c>
      <c r="X146" s="19">
        <f t="shared" si="297"/>
        <v>1</v>
      </c>
      <c r="Z146" s="10" t="s">
        <v>5</v>
      </c>
      <c r="AA146" s="19">
        <f t="shared" si="299"/>
        <v>1</v>
      </c>
      <c r="AB146" s="19">
        <f t="shared" si="300"/>
        <v>1</v>
      </c>
      <c r="AC146" s="19">
        <f t="shared" si="301"/>
        <v>1</v>
      </c>
      <c r="AD146" s="19">
        <f t="shared" si="302"/>
        <v>1</v>
      </c>
      <c r="AF146" s="10" t="s">
        <v>5</v>
      </c>
      <c r="AG146" s="37">
        <f t="shared" si="304"/>
        <v>0</v>
      </c>
      <c r="AH146" s="37">
        <f t="shared" si="281"/>
        <v>0</v>
      </c>
      <c r="AI146" s="37">
        <f t="shared" si="282"/>
        <v>0</v>
      </c>
      <c r="AJ146" s="38">
        <f t="shared" si="283"/>
        <v>0</v>
      </c>
      <c r="AL146" s="10" t="s">
        <v>5</v>
      </c>
      <c r="AM146" s="19">
        <f t="shared" si="306"/>
        <v>0</v>
      </c>
      <c r="AN146" s="19">
        <f t="shared" si="284"/>
        <v>0</v>
      </c>
      <c r="AO146" s="19">
        <f t="shared" si="285"/>
        <v>0</v>
      </c>
      <c r="AP146" s="20">
        <f t="shared" si="286"/>
        <v>0</v>
      </c>
      <c r="AR146" s="32"/>
      <c r="AS146" s="34"/>
      <c r="AT146" s="34"/>
      <c r="AU146" s="34"/>
      <c r="AV146" s="34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L146"/>
    </row>
    <row r="147" spans="1:64" x14ac:dyDescent="0.25">
      <c r="AR147" s="2"/>
      <c r="AS147" s="2"/>
      <c r="AT147" s="2"/>
      <c r="AU147" s="2"/>
      <c r="AV147" s="2"/>
      <c r="AW147" s="2"/>
      <c r="BB147"/>
    </row>
    <row r="148" spans="1:64" ht="26.25" x14ac:dyDescent="0.4">
      <c r="A148" s="22"/>
      <c r="B148" s="64"/>
      <c r="C148" s="64"/>
      <c r="D148" s="64"/>
      <c r="E148" s="64"/>
      <c r="F148" s="64"/>
      <c r="M148" s="64"/>
      <c r="N148" s="64"/>
      <c r="O148" s="64"/>
      <c r="P148" s="64"/>
      <c r="Q148" s="64"/>
      <c r="R148" s="64"/>
      <c r="S148" s="64"/>
      <c r="T148" s="64"/>
      <c r="U148" s="64"/>
      <c r="V148" s="64"/>
      <c r="W148" s="64"/>
      <c r="X148" s="64"/>
      <c r="Y148" s="64"/>
      <c r="Z148" s="64"/>
      <c r="AA148" s="64"/>
      <c r="AB148" s="64"/>
      <c r="AC148" s="64"/>
      <c r="AD148" s="64"/>
      <c r="AE148" s="64"/>
      <c r="AF148" s="64"/>
      <c r="AG148" s="64"/>
      <c r="AH148" s="64"/>
      <c r="AI148" s="64"/>
      <c r="AJ148" s="64"/>
      <c r="AK148" s="64"/>
      <c r="AL148" s="64"/>
      <c r="AM148" s="64"/>
      <c r="AN148" s="64"/>
      <c r="AO148" s="64"/>
      <c r="AP148" s="64"/>
      <c r="AQ148" s="64"/>
      <c r="AR148" s="64"/>
      <c r="AS148" s="64"/>
      <c r="AT148" s="64"/>
      <c r="AU148" s="64"/>
      <c r="AW148" s="64"/>
      <c r="BB148"/>
    </row>
    <row r="149" spans="1:64" x14ac:dyDescent="0.25">
      <c r="B149" s="64"/>
      <c r="C149" s="64"/>
      <c r="D149" s="64"/>
      <c r="E149" s="64"/>
      <c r="F149" s="64"/>
      <c r="M149" s="64"/>
      <c r="N149" s="64"/>
      <c r="O149" s="64"/>
      <c r="P149" s="64"/>
      <c r="Q149" s="64"/>
      <c r="R149" s="64"/>
      <c r="S149" s="64"/>
      <c r="T149" s="64"/>
      <c r="U149" s="64"/>
      <c r="V149" s="64"/>
      <c r="W149" s="64"/>
      <c r="X149" s="64"/>
      <c r="Y149" s="64"/>
      <c r="Z149" s="64"/>
      <c r="AA149" s="64"/>
      <c r="AB149" s="64"/>
      <c r="AC149" s="64"/>
      <c r="AD149" s="64"/>
      <c r="AE149" s="64"/>
      <c r="AF149" s="64"/>
      <c r="AG149" s="64"/>
      <c r="AH149" s="64"/>
      <c r="AI149" s="64"/>
      <c r="AJ149" s="64"/>
      <c r="AK149" s="64"/>
      <c r="AL149" s="64"/>
      <c r="AM149" s="64"/>
      <c r="AN149" s="64"/>
      <c r="AO149" s="64"/>
      <c r="AP149" s="64"/>
      <c r="AQ149" s="64"/>
      <c r="AR149" s="64"/>
      <c r="AS149" s="64"/>
      <c r="AT149" s="64"/>
      <c r="AU149" s="64"/>
      <c r="AW149" s="64"/>
      <c r="BB149"/>
    </row>
    <row r="150" spans="1:64" x14ac:dyDescent="0.25">
      <c r="B150" s="64"/>
      <c r="C150" s="64"/>
      <c r="D150" s="64"/>
      <c r="E150" s="64"/>
      <c r="F150" s="64"/>
      <c r="M150" s="64"/>
      <c r="N150" s="64"/>
      <c r="O150" s="64"/>
      <c r="P150" s="64"/>
      <c r="Q150" s="64"/>
      <c r="R150" s="64"/>
      <c r="S150" s="64"/>
      <c r="T150" s="64"/>
      <c r="U150" s="64"/>
      <c r="V150" s="64"/>
      <c r="W150" s="64"/>
      <c r="X150" s="64"/>
      <c r="Y150" s="64"/>
      <c r="Z150" s="64"/>
      <c r="AA150" s="64"/>
      <c r="AB150" s="64"/>
      <c r="AC150" s="64"/>
      <c r="AD150" s="64"/>
      <c r="AE150" s="64"/>
      <c r="AF150" s="64"/>
      <c r="AG150" s="64"/>
      <c r="AH150" s="64"/>
      <c r="AI150" s="64"/>
      <c r="AJ150" s="64"/>
      <c r="AK150" s="64"/>
      <c r="AL150" s="64"/>
      <c r="AM150" s="64"/>
      <c r="AN150" s="64"/>
      <c r="AO150" s="64"/>
      <c r="AP150" s="64"/>
      <c r="AQ150" s="64"/>
      <c r="AR150" s="64"/>
      <c r="AS150" s="64"/>
      <c r="AT150" s="64"/>
      <c r="AU150" s="64"/>
      <c r="AW150" s="64"/>
      <c r="BB150"/>
    </row>
    <row r="151" spans="1:64" x14ac:dyDescent="0.25">
      <c r="B151" s="64"/>
      <c r="C151" s="64"/>
      <c r="D151" s="64"/>
      <c r="E151" s="64"/>
      <c r="F151" s="64"/>
      <c r="M151" s="64"/>
      <c r="N151" s="64"/>
      <c r="O151" s="64"/>
      <c r="P151" s="64"/>
      <c r="Q151" s="64"/>
      <c r="R151" s="64"/>
      <c r="S151" s="64"/>
      <c r="T151" s="64"/>
      <c r="U151" s="64"/>
      <c r="V151" s="64"/>
      <c r="W151" s="64"/>
      <c r="X151" s="64"/>
      <c r="Y151" s="64"/>
      <c r="Z151" s="64"/>
      <c r="AA151" s="64"/>
      <c r="AB151" s="64"/>
      <c r="AC151" s="64"/>
      <c r="AD151" s="64"/>
      <c r="AE151" s="64"/>
      <c r="AF151" s="64"/>
      <c r="AG151" s="64"/>
      <c r="AH151" s="64"/>
      <c r="AI151" s="64"/>
      <c r="AJ151" s="64"/>
      <c r="AK151" s="64"/>
      <c r="AL151" s="64"/>
      <c r="AM151" s="64"/>
      <c r="AN151" s="64"/>
      <c r="AO151" s="64"/>
      <c r="AP151" s="64"/>
      <c r="AQ151" s="64"/>
      <c r="AR151" s="64"/>
      <c r="AS151" s="64"/>
      <c r="AT151" s="64"/>
      <c r="AU151" s="64"/>
      <c r="AW151" s="64"/>
      <c r="BB151"/>
    </row>
    <row r="152" spans="1:64" x14ac:dyDescent="0.25">
      <c r="B152" s="64"/>
      <c r="C152" s="64"/>
      <c r="D152" s="64"/>
      <c r="E152" s="64"/>
      <c r="F152" s="64"/>
      <c r="M152" s="64"/>
      <c r="N152" s="64"/>
      <c r="O152" s="64"/>
      <c r="P152" s="64"/>
      <c r="Q152" s="64"/>
      <c r="R152" s="64"/>
      <c r="S152" s="64"/>
      <c r="T152" s="64"/>
      <c r="U152" s="64"/>
      <c r="V152" s="64"/>
      <c r="W152" s="64"/>
      <c r="X152" s="64"/>
      <c r="Y152" s="64"/>
      <c r="Z152" s="64"/>
      <c r="AA152" s="64"/>
      <c r="AB152" s="64"/>
      <c r="AC152" s="64"/>
      <c r="AD152" s="64"/>
      <c r="AE152" s="64"/>
      <c r="AF152" s="64"/>
      <c r="AG152" s="64"/>
      <c r="AH152" s="64"/>
      <c r="AI152" s="64"/>
      <c r="AJ152" s="64"/>
      <c r="AK152" s="64"/>
      <c r="AL152" s="64"/>
      <c r="AM152" s="64"/>
      <c r="AN152" s="64"/>
      <c r="AO152" s="64"/>
      <c r="AP152" s="64"/>
      <c r="AQ152" s="64"/>
      <c r="AR152" s="64"/>
      <c r="AS152" s="64"/>
      <c r="AT152" s="64"/>
      <c r="AU152" s="64"/>
      <c r="AW152" s="64"/>
      <c r="BB152"/>
    </row>
    <row r="153" spans="1:64" x14ac:dyDescent="0.25">
      <c r="B153" s="64"/>
      <c r="C153" s="64"/>
      <c r="D153" s="64"/>
      <c r="E153" s="64"/>
      <c r="F153" s="64"/>
      <c r="M153" s="64"/>
      <c r="N153" s="64"/>
      <c r="O153" s="64"/>
      <c r="P153" s="64"/>
      <c r="Q153" s="64"/>
      <c r="R153" s="64"/>
      <c r="S153" s="64"/>
      <c r="T153" s="64"/>
      <c r="U153" s="64"/>
      <c r="V153" s="64"/>
      <c r="W153" s="64"/>
      <c r="X153" s="64"/>
      <c r="Y153" s="64"/>
      <c r="Z153" s="64"/>
      <c r="AA153" s="64"/>
      <c r="AB153" s="64"/>
      <c r="AC153" s="64"/>
      <c r="AD153" s="64"/>
      <c r="AE153" s="64"/>
      <c r="AF153" s="64"/>
      <c r="AG153" s="64"/>
      <c r="AH153" s="64"/>
      <c r="AI153" s="64"/>
      <c r="AJ153" s="64"/>
      <c r="AK153" s="64"/>
      <c r="AL153" s="64"/>
      <c r="AM153" s="64"/>
      <c r="AN153" s="64"/>
      <c r="AO153" s="64"/>
      <c r="AP153" s="64"/>
      <c r="AQ153" s="64"/>
      <c r="AR153" s="64"/>
      <c r="AS153" s="64"/>
      <c r="AT153" s="64"/>
      <c r="AU153" s="64"/>
      <c r="AW153" s="64"/>
      <c r="BB153"/>
    </row>
    <row r="154" spans="1:64" x14ac:dyDescent="0.25">
      <c r="B154" s="64"/>
      <c r="C154" s="64"/>
      <c r="D154" s="64"/>
      <c r="E154" s="64"/>
      <c r="F154" s="64"/>
      <c r="M154" s="64"/>
      <c r="N154" s="64"/>
      <c r="O154" s="64"/>
      <c r="P154" s="64"/>
      <c r="Q154" s="64"/>
      <c r="R154" s="64"/>
      <c r="S154" s="64"/>
      <c r="T154" s="64"/>
      <c r="U154" s="64"/>
      <c r="V154" s="64"/>
      <c r="W154" s="64"/>
      <c r="X154" s="64"/>
      <c r="Y154" s="64"/>
      <c r="Z154" s="64"/>
      <c r="AA154" s="64"/>
      <c r="AB154" s="64"/>
      <c r="AC154" s="64"/>
      <c r="AD154" s="64"/>
      <c r="AE154" s="64"/>
      <c r="AF154" s="64"/>
      <c r="AG154" s="64"/>
      <c r="AH154" s="64"/>
      <c r="AI154" s="64"/>
      <c r="AJ154" s="64"/>
      <c r="AK154" s="64"/>
      <c r="AL154" s="64"/>
      <c r="AM154" s="64"/>
      <c r="AN154" s="64"/>
      <c r="AO154" s="64"/>
      <c r="AP154" s="64"/>
      <c r="AQ154" s="64"/>
      <c r="AR154" s="64"/>
      <c r="AS154" s="64"/>
      <c r="AT154" s="64"/>
      <c r="AU154" s="64"/>
      <c r="AW154" s="64"/>
      <c r="BB154"/>
    </row>
    <row r="155" spans="1:64" x14ac:dyDescent="0.25">
      <c r="B155" s="64"/>
      <c r="C155" s="64"/>
      <c r="D155" s="64"/>
      <c r="E155" s="64"/>
      <c r="F155" s="64"/>
      <c r="M155" s="64"/>
      <c r="N155" s="64"/>
      <c r="O155" s="64"/>
      <c r="P155" s="64"/>
      <c r="Q155" s="64"/>
      <c r="R155" s="64"/>
      <c r="S155" s="64"/>
      <c r="T155" s="64"/>
      <c r="U155" s="64"/>
      <c r="V155" s="64"/>
      <c r="W155" s="64"/>
      <c r="X155" s="64"/>
      <c r="Y155" s="64"/>
      <c r="Z155" s="64"/>
      <c r="AA155" s="64"/>
      <c r="AB155" s="64"/>
      <c r="AC155" s="64"/>
      <c r="AD155" s="64"/>
      <c r="AE155" s="64"/>
      <c r="AF155" s="64"/>
      <c r="AG155" s="64"/>
      <c r="AH155" s="64"/>
      <c r="AI155" s="64"/>
      <c r="AJ155" s="64"/>
      <c r="AK155" s="64"/>
      <c r="AL155" s="64"/>
      <c r="AM155" s="64"/>
      <c r="AN155" s="64"/>
      <c r="AO155" s="64"/>
      <c r="AP155" s="64"/>
      <c r="AQ155" s="64"/>
      <c r="AR155" s="64"/>
      <c r="AS155" s="64"/>
      <c r="AT155" s="64"/>
      <c r="AU155" s="64"/>
      <c r="AW155" s="64"/>
      <c r="BB155"/>
    </row>
    <row r="156" spans="1:64" x14ac:dyDescent="0.25">
      <c r="B156" s="64"/>
      <c r="C156" s="64"/>
      <c r="D156" s="64"/>
      <c r="E156" s="64"/>
      <c r="F156" s="64"/>
      <c r="M156" s="64"/>
      <c r="N156" s="64"/>
      <c r="O156" s="64"/>
      <c r="P156" s="64"/>
      <c r="Q156" s="64"/>
      <c r="R156" s="64"/>
      <c r="S156" s="64"/>
      <c r="T156" s="64"/>
      <c r="U156" s="64"/>
      <c r="V156" s="64"/>
      <c r="W156" s="64"/>
      <c r="X156" s="64"/>
      <c r="Y156" s="64"/>
      <c r="Z156" s="64"/>
      <c r="AA156" s="64"/>
      <c r="AB156" s="64"/>
      <c r="AC156" s="64"/>
      <c r="AD156" s="64"/>
      <c r="AE156" s="64"/>
      <c r="AF156" s="64"/>
      <c r="AG156" s="64"/>
      <c r="AH156" s="64"/>
      <c r="AI156" s="64"/>
      <c r="AJ156" s="64"/>
      <c r="AK156" s="64"/>
      <c r="AL156" s="64"/>
      <c r="AM156" s="64"/>
      <c r="AN156" s="64"/>
      <c r="AO156" s="64"/>
      <c r="AP156" s="64"/>
      <c r="AQ156" s="64"/>
      <c r="AR156" s="64"/>
      <c r="AS156" s="64"/>
      <c r="AT156" s="64"/>
      <c r="AU156" s="64"/>
      <c r="AW156" s="64"/>
      <c r="AX156" s="64"/>
      <c r="AY156" s="64"/>
      <c r="AZ156" s="64"/>
      <c r="BA156" s="64"/>
      <c r="BC156" s="64"/>
      <c r="BD156" s="64"/>
      <c r="BE156" s="64"/>
      <c r="BF156" s="64"/>
      <c r="BG156" s="64"/>
      <c r="BH156" s="64"/>
      <c r="BI156" s="64"/>
      <c r="BJ156" s="64"/>
      <c r="BL156" s="64"/>
    </row>
    <row r="157" spans="1:64" x14ac:dyDescent="0.25">
      <c r="B157" s="64"/>
      <c r="C157" s="64"/>
      <c r="D157" s="64"/>
      <c r="E157" s="64"/>
      <c r="F157" s="64"/>
      <c r="M157" s="64"/>
      <c r="N157" s="64"/>
      <c r="O157" s="64"/>
      <c r="P157" s="64"/>
      <c r="Q157" s="64"/>
      <c r="R157" s="64"/>
      <c r="S157" s="64"/>
      <c r="T157" s="64"/>
      <c r="U157" s="64"/>
      <c r="V157" s="64"/>
      <c r="W157" s="64"/>
      <c r="X157" s="64"/>
      <c r="Y157" s="64"/>
      <c r="Z157" s="64"/>
      <c r="AA157" s="64"/>
      <c r="AB157" s="64"/>
      <c r="AC157" s="64"/>
      <c r="AD157" s="64"/>
      <c r="AE157" s="64"/>
      <c r="AF157" s="64"/>
      <c r="AG157" s="64"/>
      <c r="AH157" s="64"/>
      <c r="AI157" s="64"/>
      <c r="AJ157" s="64"/>
      <c r="AK157" s="64"/>
      <c r="AL157" s="64"/>
      <c r="AM157" s="64"/>
      <c r="AN157" s="64"/>
      <c r="AO157" s="64"/>
      <c r="AP157" s="64"/>
      <c r="AQ157" s="64"/>
      <c r="AR157" s="64"/>
      <c r="AS157" s="64"/>
      <c r="AT157" s="64"/>
      <c r="AU157" s="64"/>
      <c r="AW157" s="64"/>
      <c r="AX157" s="64"/>
      <c r="AY157" s="64"/>
      <c r="AZ157" s="64"/>
      <c r="BA157" s="64"/>
      <c r="BC157" s="64"/>
      <c r="BD157" s="64"/>
      <c r="BE157" s="64"/>
      <c r="BF157" s="64"/>
      <c r="BG157" s="64"/>
      <c r="BH157" s="64"/>
      <c r="BI157" s="64"/>
      <c r="BJ157" s="64"/>
      <c r="BL157" s="64"/>
    </row>
    <row r="158" spans="1:64" x14ac:dyDescent="0.25">
      <c r="B158" s="64"/>
      <c r="C158" s="64"/>
      <c r="D158" s="64"/>
      <c r="E158" s="64"/>
      <c r="F158" s="64"/>
      <c r="M158" s="64"/>
      <c r="N158" s="64"/>
      <c r="O158" s="64"/>
      <c r="P158" s="64"/>
      <c r="Q158" s="64"/>
      <c r="R158" s="64"/>
      <c r="S158" s="64"/>
      <c r="T158" s="64"/>
      <c r="U158" s="64"/>
      <c r="V158" s="64"/>
      <c r="W158" s="64"/>
      <c r="X158" s="64"/>
      <c r="Y158" s="64"/>
      <c r="Z158" s="64"/>
      <c r="AA158" s="64"/>
      <c r="AB158" s="64"/>
      <c r="AC158" s="64"/>
      <c r="AD158" s="64"/>
      <c r="AE158" s="64"/>
      <c r="AF158" s="64"/>
      <c r="AG158" s="64"/>
      <c r="AH158" s="64"/>
      <c r="AI158" s="64"/>
      <c r="AJ158" s="64"/>
      <c r="AK158" s="64"/>
      <c r="AL158" s="64"/>
      <c r="AM158" s="64"/>
      <c r="AN158" s="64"/>
      <c r="AO158" s="64"/>
      <c r="AP158" s="64"/>
      <c r="AQ158" s="64"/>
      <c r="AR158" s="64"/>
      <c r="AS158" s="64"/>
      <c r="AT158" s="64"/>
      <c r="AU158" s="64"/>
      <c r="AW158" s="64"/>
      <c r="AX158" s="64"/>
      <c r="AY158" s="64"/>
      <c r="AZ158" s="64"/>
      <c r="BA158" s="64"/>
      <c r="BC158" s="64"/>
      <c r="BD158" s="64"/>
      <c r="BE158" s="64"/>
      <c r="BF158" s="64"/>
      <c r="BG158" s="64"/>
      <c r="BH158" s="64"/>
      <c r="BI158" s="64"/>
      <c r="BJ158" s="64"/>
      <c r="BL158" s="64"/>
    </row>
    <row r="159" spans="1:64" x14ac:dyDescent="0.25">
      <c r="B159" s="64"/>
      <c r="C159" s="64"/>
      <c r="D159" s="64"/>
      <c r="E159" s="64"/>
      <c r="F159" s="64"/>
      <c r="M159" s="64"/>
      <c r="N159" s="64"/>
      <c r="O159" s="64"/>
      <c r="P159" s="64"/>
      <c r="Q159" s="64"/>
      <c r="R159" s="64"/>
      <c r="S159" s="64"/>
      <c r="T159" s="64"/>
      <c r="U159" s="64"/>
      <c r="V159" s="64"/>
      <c r="W159" s="64"/>
      <c r="X159" s="64"/>
      <c r="Y159" s="64"/>
      <c r="Z159" s="64"/>
      <c r="AA159" s="64"/>
      <c r="AB159" s="64"/>
      <c r="AC159" s="64"/>
      <c r="AD159" s="64"/>
      <c r="AE159" s="64"/>
      <c r="AF159" s="64"/>
      <c r="AG159" s="64"/>
      <c r="AH159" s="64"/>
      <c r="AI159" s="64"/>
      <c r="AJ159" s="64"/>
      <c r="AK159" s="64"/>
      <c r="AL159" s="64"/>
      <c r="AM159" s="64"/>
      <c r="AN159" s="64"/>
      <c r="AO159" s="64"/>
      <c r="AP159" s="64"/>
      <c r="AQ159" s="64"/>
      <c r="AR159" s="64"/>
      <c r="AS159" s="64"/>
      <c r="AT159" s="64"/>
      <c r="AU159" s="64"/>
      <c r="AW159" s="64"/>
      <c r="AX159" s="64"/>
      <c r="AY159" s="64"/>
      <c r="AZ159" s="64"/>
      <c r="BA159" s="64"/>
      <c r="BC159" s="64"/>
      <c r="BD159" s="64"/>
      <c r="BE159" s="64"/>
      <c r="BF159" s="64"/>
      <c r="BG159" s="64"/>
      <c r="BH159" s="64"/>
      <c r="BI159" s="64"/>
      <c r="BJ159" s="64"/>
      <c r="BL159" s="64"/>
    </row>
    <row r="160" spans="1:64" x14ac:dyDescent="0.25">
      <c r="B160" s="64"/>
      <c r="C160" s="64"/>
      <c r="D160" s="64"/>
      <c r="E160" s="64"/>
      <c r="F160" s="64"/>
      <c r="M160" s="64"/>
      <c r="N160" s="64"/>
      <c r="O160" s="64"/>
      <c r="P160" s="64"/>
      <c r="Q160" s="64"/>
      <c r="R160" s="64"/>
      <c r="S160" s="64"/>
      <c r="T160" s="64"/>
      <c r="U160" s="64"/>
      <c r="V160" s="64"/>
      <c r="W160" s="64"/>
      <c r="X160" s="64"/>
      <c r="Y160" s="64"/>
      <c r="Z160" s="64"/>
      <c r="AA160" s="64"/>
      <c r="AB160" s="64"/>
      <c r="AC160" s="64"/>
      <c r="AD160" s="64"/>
      <c r="AE160" s="64"/>
      <c r="AF160" s="64"/>
      <c r="AG160" s="64"/>
      <c r="AH160" s="64"/>
      <c r="AI160" s="64"/>
      <c r="AJ160" s="64"/>
      <c r="AK160" s="64"/>
      <c r="AL160" s="64"/>
      <c r="AM160" s="64"/>
      <c r="AN160" s="64"/>
      <c r="AO160" s="64"/>
      <c r="AP160" s="64"/>
      <c r="AQ160" s="64"/>
      <c r="AR160" s="64"/>
      <c r="AS160" s="64"/>
      <c r="AT160" s="64"/>
      <c r="AU160" s="64"/>
      <c r="AW160" s="64"/>
      <c r="AX160" s="64"/>
      <c r="AY160" s="64"/>
      <c r="AZ160" s="64"/>
      <c r="BA160" s="64"/>
      <c r="BC160" s="64"/>
      <c r="BD160" s="64"/>
      <c r="BE160" s="64"/>
      <c r="BF160" s="64"/>
      <c r="BG160" s="64"/>
      <c r="BH160" s="64"/>
      <c r="BI160" s="64"/>
      <c r="BJ160" s="64"/>
      <c r="BL160" s="64"/>
    </row>
    <row r="161" spans="1:64" ht="26.25" x14ac:dyDescent="0.4">
      <c r="A161" s="22"/>
      <c r="B161" s="64"/>
      <c r="C161" s="64"/>
      <c r="D161" s="64"/>
      <c r="E161" s="64"/>
      <c r="F161" s="64"/>
      <c r="M161" s="64"/>
      <c r="N161" s="64"/>
      <c r="O161" s="64"/>
      <c r="P161" s="64"/>
      <c r="Q161" s="64"/>
      <c r="R161" s="64"/>
      <c r="S161" s="64"/>
      <c r="T161" s="64"/>
      <c r="U161" s="64"/>
      <c r="V161" s="64"/>
      <c r="W161" s="64"/>
      <c r="X161" s="64"/>
      <c r="Y161" s="64"/>
      <c r="Z161" s="64"/>
      <c r="AA161" s="64"/>
      <c r="AB161" s="64"/>
      <c r="AC161" s="64"/>
      <c r="AD161" s="64"/>
      <c r="AE161" s="64"/>
      <c r="AF161" s="64"/>
      <c r="AG161" s="64"/>
      <c r="AH161" s="64"/>
      <c r="AI161" s="64"/>
      <c r="AJ161" s="64"/>
      <c r="AK161" s="64"/>
      <c r="AL161" s="64"/>
      <c r="AM161" s="64"/>
      <c r="AN161" s="64"/>
      <c r="AO161" s="64"/>
      <c r="AP161" s="64"/>
      <c r="AQ161" s="64"/>
      <c r="AR161" s="64"/>
      <c r="AS161" s="64"/>
      <c r="AT161" s="64"/>
      <c r="AU161" s="64"/>
      <c r="AW161" s="64"/>
      <c r="AX161" s="64"/>
      <c r="AY161" s="64"/>
      <c r="AZ161" s="64"/>
      <c r="BA161" s="64"/>
      <c r="BC161" s="64"/>
      <c r="BD161" s="64"/>
      <c r="BE161" s="64"/>
      <c r="BF161" s="64"/>
      <c r="BG161" s="64"/>
      <c r="BH161" s="64"/>
      <c r="BI161" s="64"/>
      <c r="BJ161" s="64"/>
      <c r="BL161" s="64"/>
    </row>
    <row r="162" spans="1:64" x14ac:dyDescent="0.25">
      <c r="B162" s="64"/>
      <c r="C162" s="64"/>
      <c r="D162" s="64"/>
      <c r="E162" s="64"/>
      <c r="F162" s="64"/>
      <c r="M162" s="64"/>
      <c r="N162" s="64"/>
      <c r="O162" s="64"/>
      <c r="P162" s="64"/>
      <c r="Q162" s="64"/>
      <c r="R162" s="64"/>
      <c r="S162" s="64"/>
      <c r="T162" s="64"/>
      <c r="U162" s="64"/>
      <c r="V162" s="64"/>
      <c r="W162" s="64"/>
      <c r="X162" s="64"/>
      <c r="Y162" s="64"/>
      <c r="Z162" s="64"/>
      <c r="AA162" s="64"/>
      <c r="AB162" s="64"/>
      <c r="AC162" s="64"/>
      <c r="AD162" s="64"/>
      <c r="AE162" s="64"/>
      <c r="AF162" s="64"/>
      <c r="AG162" s="64"/>
      <c r="AH162" s="64"/>
      <c r="AI162" s="64"/>
      <c r="AJ162" s="64"/>
      <c r="AK162" s="64"/>
      <c r="AL162" s="64"/>
      <c r="AM162" s="64"/>
      <c r="AN162" s="64"/>
      <c r="AO162" s="64"/>
      <c r="AP162" s="64"/>
      <c r="AQ162" s="64"/>
      <c r="AR162" s="64"/>
      <c r="AS162" s="64"/>
      <c r="AT162" s="64"/>
      <c r="AU162" s="64"/>
      <c r="AW162" s="64"/>
      <c r="AX162" s="64"/>
      <c r="AY162" s="64"/>
      <c r="AZ162" s="64"/>
      <c r="BA162" s="64"/>
      <c r="BC162" s="64"/>
      <c r="BD162" s="64"/>
      <c r="BE162" s="64"/>
      <c r="BF162" s="64"/>
      <c r="BG162" s="64"/>
      <c r="BH162" s="64"/>
      <c r="BI162" s="64"/>
      <c r="BJ162" s="64"/>
      <c r="BL162" s="64"/>
    </row>
    <row r="163" spans="1:64" x14ac:dyDescent="0.25">
      <c r="B163" s="64"/>
      <c r="C163" s="64"/>
      <c r="D163" s="64"/>
      <c r="E163" s="64"/>
      <c r="F163" s="64"/>
      <c r="M163" s="64"/>
      <c r="N163" s="64"/>
      <c r="O163" s="64"/>
      <c r="P163" s="64"/>
      <c r="Q163" s="64"/>
      <c r="R163" s="64"/>
      <c r="S163" s="64"/>
      <c r="T163" s="64"/>
      <c r="U163" s="64"/>
      <c r="V163" s="64"/>
      <c r="W163" s="64"/>
      <c r="X163" s="64"/>
      <c r="Y163" s="64"/>
      <c r="Z163" s="64"/>
      <c r="AA163" s="64"/>
      <c r="AB163" s="64"/>
      <c r="AC163" s="64"/>
      <c r="AD163" s="64"/>
      <c r="AE163" s="64"/>
      <c r="AF163" s="64"/>
      <c r="AG163" s="64"/>
      <c r="AH163" s="64"/>
      <c r="AI163" s="64"/>
      <c r="AJ163" s="64"/>
      <c r="AK163" s="64"/>
      <c r="AL163" s="64"/>
      <c r="AM163" s="64"/>
      <c r="AN163" s="64"/>
      <c r="AO163" s="64"/>
      <c r="AP163" s="64"/>
      <c r="AQ163" s="64"/>
      <c r="AR163" s="64"/>
      <c r="AS163" s="64"/>
      <c r="AT163" s="64"/>
      <c r="AU163" s="64"/>
      <c r="AW163" s="64"/>
      <c r="AX163" s="64"/>
      <c r="AY163" s="64"/>
      <c r="AZ163" s="64"/>
      <c r="BA163" s="64"/>
      <c r="BC163" s="64"/>
      <c r="BD163" s="64"/>
      <c r="BE163" s="64"/>
      <c r="BF163" s="64"/>
      <c r="BG163" s="64"/>
      <c r="BH163" s="64"/>
      <c r="BI163" s="64"/>
      <c r="BJ163" s="64"/>
      <c r="BL163" s="64"/>
    </row>
    <row r="164" spans="1:64" x14ac:dyDescent="0.25">
      <c r="B164" s="64"/>
      <c r="C164" s="64"/>
      <c r="D164" s="64"/>
      <c r="E164" s="64"/>
      <c r="F164" s="64"/>
      <c r="M164" s="64"/>
      <c r="N164" s="64"/>
      <c r="O164" s="64"/>
      <c r="P164" s="64"/>
      <c r="Q164" s="64"/>
      <c r="R164" s="64"/>
      <c r="S164" s="64"/>
      <c r="T164" s="64"/>
      <c r="U164" s="64"/>
      <c r="V164" s="64"/>
      <c r="W164" s="64"/>
      <c r="X164" s="64"/>
      <c r="Y164" s="64"/>
      <c r="Z164" s="64"/>
      <c r="AA164" s="64"/>
      <c r="AB164" s="64"/>
      <c r="AC164" s="64"/>
      <c r="AD164" s="64"/>
      <c r="AE164" s="64"/>
      <c r="AF164" s="64"/>
      <c r="AG164" s="64"/>
      <c r="AH164" s="64"/>
      <c r="AI164" s="64"/>
      <c r="AJ164" s="64"/>
      <c r="AK164" s="64"/>
      <c r="AL164" s="64"/>
      <c r="AM164" s="64"/>
      <c r="AN164" s="64"/>
      <c r="AO164" s="64"/>
      <c r="AP164" s="64"/>
      <c r="AQ164" s="64"/>
      <c r="AR164" s="64"/>
      <c r="AS164" s="64"/>
      <c r="AT164" s="64"/>
      <c r="AU164" s="64"/>
      <c r="AW164" s="64"/>
      <c r="AX164" s="64"/>
      <c r="AY164" s="64"/>
      <c r="AZ164" s="64"/>
      <c r="BA164" s="64"/>
      <c r="BC164" s="64"/>
      <c r="BD164" s="64"/>
      <c r="BE164" s="64"/>
      <c r="BF164" s="64"/>
      <c r="BG164" s="64"/>
      <c r="BH164" s="64"/>
      <c r="BI164" s="64"/>
      <c r="BJ164" s="64"/>
      <c r="BL164" s="64"/>
    </row>
    <row r="165" spans="1:64" x14ac:dyDescent="0.25">
      <c r="B165" s="64"/>
      <c r="C165" s="64"/>
      <c r="D165" s="64"/>
      <c r="E165" s="64"/>
      <c r="F165" s="64"/>
      <c r="M165" s="64"/>
      <c r="N165" s="64"/>
      <c r="O165" s="64"/>
      <c r="P165" s="64"/>
      <c r="Q165" s="64"/>
      <c r="R165" s="64"/>
      <c r="S165" s="64"/>
      <c r="T165" s="64"/>
      <c r="U165" s="64"/>
      <c r="V165" s="64"/>
      <c r="W165" s="64"/>
      <c r="X165" s="64"/>
      <c r="Y165" s="64"/>
      <c r="Z165" s="64"/>
      <c r="AA165" s="64"/>
      <c r="AB165" s="64"/>
      <c r="AC165" s="64"/>
      <c r="AD165" s="64"/>
      <c r="AE165" s="64"/>
      <c r="AF165" s="64"/>
      <c r="AG165" s="64"/>
      <c r="AH165" s="64"/>
      <c r="AI165" s="64"/>
      <c r="AJ165" s="64"/>
      <c r="AK165" s="64"/>
      <c r="AL165" s="64"/>
      <c r="AM165" s="64"/>
      <c r="AN165" s="64"/>
      <c r="AO165" s="64"/>
      <c r="AP165" s="64"/>
      <c r="AQ165" s="64"/>
      <c r="AR165" s="64"/>
      <c r="AS165" s="64"/>
      <c r="AT165" s="64"/>
      <c r="AU165" s="64"/>
      <c r="AW165" s="64"/>
      <c r="AX165" s="64"/>
      <c r="AY165" s="64"/>
      <c r="AZ165" s="64"/>
      <c r="BA165" s="64"/>
      <c r="BC165" s="64"/>
      <c r="BD165" s="64"/>
      <c r="BE165" s="64"/>
      <c r="BF165" s="64"/>
      <c r="BG165" s="64"/>
      <c r="BH165" s="64"/>
      <c r="BI165" s="64"/>
      <c r="BJ165" s="64"/>
      <c r="BL165" s="64"/>
    </row>
    <row r="166" spans="1:64" x14ac:dyDescent="0.25">
      <c r="B166" s="64"/>
      <c r="C166" s="64"/>
      <c r="D166" s="64"/>
      <c r="E166" s="64"/>
      <c r="F166" s="64"/>
      <c r="M166" s="64"/>
      <c r="N166" s="64"/>
      <c r="O166" s="64"/>
      <c r="P166" s="64"/>
      <c r="Q166" s="64"/>
      <c r="R166" s="64"/>
      <c r="S166" s="64"/>
      <c r="T166" s="64"/>
      <c r="U166" s="64"/>
      <c r="V166" s="64"/>
      <c r="W166" s="64"/>
      <c r="X166" s="64"/>
      <c r="Y166" s="64"/>
      <c r="Z166" s="64"/>
      <c r="AA166" s="64"/>
      <c r="AB166" s="64"/>
      <c r="AC166" s="64"/>
      <c r="AD166" s="64"/>
      <c r="AE166" s="64"/>
      <c r="AF166" s="64"/>
      <c r="AG166" s="64"/>
      <c r="AH166" s="64"/>
      <c r="AI166" s="64"/>
      <c r="AJ166" s="64"/>
      <c r="AK166" s="64"/>
      <c r="AL166" s="64"/>
      <c r="AM166" s="64"/>
      <c r="AN166" s="64"/>
      <c r="AO166" s="64"/>
      <c r="AP166" s="64"/>
      <c r="AQ166" s="64"/>
      <c r="AR166" s="64"/>
      <c r="AS166" s="64"/>
      <c r="AT166" s="64"/>
      <c r="AU166" s="64"/>
      <c r="AW166" s="64"/>
      <c r="AX166" s="64"/>
      <c r="AY166" s="64"/>
      <c r="AZ166" s="64"/>
      <c r="BA166" s="64"/>
      <c r="BC166" s="64"/>
      <c r="BD166" s="64"/>
      <c r="BE166" s="64"/>
      <c r="BF166" s="64"/>
      <c r="BG166" s="64"/>
      <c r="BH166" s="64"/>
      <c r="BI166" s="64"/>
      <c r="BJ166" s="64"/>
      <c r="BL166" s="64"/>
    </row>
    <row r="167" spans="1:64" x14ac:dyDescent="0.25">
      <c r="B167" s="64"/>
      <c r="C167" s="64"/>
      <c r="D167" s="64"/>
      <c r="E167" s="64"/>
      <c r="F167" s="64"/>
      <c r="M167" s="64"/>
      <c r="N167" s="64"/>
      <c r="O167" s="64"/>
      <c r="P167" s="64"/>
      <c r="Q167" s="64"/>
      <c r="R167" s="64"/>
      <c r="S167" s="64"/>
      <c r="T167" s="64"/>
      <c r="U167" s="64"/>
      <c r="V167" s="64"/>
      <c r="W167" s="64"/>
      <c r="X167" s="64"/>
      <c r="Y167" s="64"/>
      <c r="Z167" s="64"/>
      <c r="AA167" s="64"/>
      <c r="AB167" s="64"/>
      <c r="AC167" s="64"/>
      <c r="AD167" s="64"/>
      <c r="AE167" s="64"/>
      <c r="AF167" s="64"/>
      <c r="AG167" s="64"/>
      <c r="AH167" s="64"/>
      <c r="AI167" s="64"/>
      <c r="AJ167" s="64"/>
      <c r="AK167" s="64"/>
      <c r="AL167" s="64"/>
      <c r="AM167" s="64"/>
      <c r="AN167" s="64"/>
      <c r="AO167" s="64"/>
      <c r="AP167" s="64"/>
      <c r="AQ167" s="64"/>
      <c r="AR167" s="64"/>
      <c r="AS167" s="64"/>
      <c r="AT167" s="64"/>
      <c r="AU167" s="64"/>
      <c r="AW167" s="64"/>
      <c r="AX167" s="64"/>
      <c r="AY167" s="64"/>
      <c r="AZ167" s="64"/>
      <c r="BA167" s="64"/>
      <c r="BC167" s="64"/>
      <c r="BD167" s="64"/>
      <c r="BE167" s="64"/>
      <c r="BF167" s="64"/>
      <c r="BG167" s="64"/>
      <c r="BH167" s="64"/>
      <c r="BI167" s="64"/>
      <c r="BJ167" s="64"/>
      <c r="BL167" s="64"/>
    </row>
    <row r="168" spans="1:64" x14ac:dyDescent="0.25">
      <c r="B168" s="64"/>
      <c r="C168" s="64"/>
      <c r="D168" s="64"/>
      <c r="E168" s="64"/>
      <c r="F168" s="64"/>
      <c r="M168" s="64"/>
      <c r="N168" s="64"/>
      <c r="O168" s="64"/>
      <c r="P168" s="64"/>
      <c r="Q168" s="64"/>
      <c r="R168" s="64"/>
      <c r="S168" s="64"/>
      <c r="T168" s="64"/>
      <c r="U168" s="64"/>
      <c r="V168" s="64"/>
      <c r="W168" s="64"/>
      <c r="X168" s="64"/>
      <c r="Y168" s="64"/>
      <c r="Z168" s="64"/>
      <c r="AA168" s="64"/>
      <c r="AB168" s="64"/>
      <c r="AC168" s="64"/>
      <c r="AD168" s="64"/>
      <c r="AE168" s="64"/>
      <c r="AF168" s="64"/>
      <c r="AG168" s="64"/>
      <c r="AH168" s="64"/>
      <c r="AI168" s="64"/>
      <c r="AJ168" s="64"/>
      <c r="AK168" s="64"/>
      <c r="AL168" s="64"/>
      <c r="AM168" s="64"/>
      <c r="AN168" s="64"/>
      <c r="AO168" s="64"/>
      <c r="AP168" s="64"/>
      <c r="AQ168" s="64"/>
      <c r="AR168" s="64"/>
      <c r="AS168" s="64"/>
      <c r="AT168" s="64"/>
      <c r="AU168" s="64"/>
      <c r="AW168" s="64"/>
      <c r="AX168" s="64"/>
      <c r="AY168" s="64"/>
      <c r="AZ168" s="64"/>
      <c r="BA168" s="64"/>
      <c r="BC168" s="64"/>
      <c r="BD168" s="64"/>
      <c r="BE168" s="64"/>
      <c r="BF168" s="64"/>
      <c r="BG168" s="64"/>
      <c r="BH168" s="64"/>
      <c r="BI168" s="64"/>
      <c r="BJ168" s="64"/>
      <c r="BL168" s="64"/>
    </row>
    <row r="169" spans="1:64" x14ac:dyDescent="0.25">
      <c r="B169" s="64"/>
      <c r="C169" s="64"/>
      <c r="D169" s="64"/>
      <c r="E169" s="64"/>
      <c r="F169" s="64"/>
      <c r="M169" s="64"/>
      <c r="N169" s="64"/>
      <c r="O169" s="64"/>
      <c r="P169" s="64"/>
      <c r="Q169" s="64"/>
      <c r="R169" s="64"/>
      <c r="S169" s="64"/>
      <c r="T169" s="64"/>
      <c r="U169" s="64"/>
      <c r="V169" s="64"/>
      <c r="W169" s="64"/>
      <c r="X169" s="64"/>
      <c r="Y169" s="64"/>
      <c r="Z169" s="64"/>
      <c r="AA169" s="64"/>
      <c r="AB169" s="64"/>
      <c r="AC169" s="64"/>
      <c r="AD169" s="64"/>
      <c r="AE169" s="64"/>
      <c r="AF169" s="64"/>
      <c r="AG169" s="64"/>
      <c r="AH169" s="64"/>
      <c r="AI169" s="64"/>
      <c r="AJ169" s="64"/>
      <c r="AK169" s="64"/>
      <c r="AL169" s="64"/>
      <c r="AM169" s="64"/>
      <c r="AN169" s="64"/>
      <c r="AO169" s="64"/>
      <c r="AP169" s="64"/>
      <c r="AQ169" s="64"/>
      <c r="AR169" s="64"/>
      <c r="AS169" s="64"/>
      <c r="AT169" s="64"/>
      <c r="AU169" s="64"/>
      <c r="AW169" s="64"/>
      <c r="AX169" s="64"/>
      <c r="AY169" s="64"/>
      <c r="AZ169" s="64"/>
      <c r="BA169" s="64"/>
      <c r="BC169" s="64"/>
      <c r="BD169" s="64"/>
      <c r="BE169" s="64"/>
      <c r="BF169" s="64"/>
      <c r="BG169" s="64"/>
      <c r="BH169" s="64"/>
      <c r="BI169" s="64"/>
      <c r="BJ169" s="64"/>
      <c r="BL169" s="64"/>
    </row>
    <row r="170" spans="1:64" x14ac:dyDescent="0.25">
      <c r="B170" s="64"/>
      <c r="C170" s="64"/>
      <c r="D170" s="64"/>
      <c r="E170" s="64"/>
      <c r="F170" s="64"/>
      <c r="M170" s="64"/>
      <c r="N170" s="64"/>
      <c r="O170" s="64"/>
      <c r="P170" s="64"/>
      <c r="Q170" s="64"/>
      <c r="R170" s="64"/>
      <c r="S170" s="64"/>
      <c r="T170" s="64"/>
      <c r="U170" s="64"/>
      <c r="V170" s="64"/>
      <c r="W170" s="64"/>
      <c r="X170" s="64"/>
      <c r="Y170" s="64"/>
      <c r="Z170" s="64"/>
      <c r="AA170" s="64"/>
      <c r="AB170" s="64"/>
      <c r="AC170" s="64"/>
      <c r="AD170" s="64"/>
      <c r="AE170" s="64"/>
      <c r="AF170" s="64"/>
      <c r="AG170" s="64"/>
      <c r="AH170" s="64"/>
      <c r="AI170" s="64"/>
      <c r="AJ170" s="64"/>
      <c r="AK170" s="64"/>
      <c r="AL170" s="64"/>
      <c r="AM170" s="64"/>
      <c r="AN170" s="64"/>
      <c r="AO170" s="64"/>
      <c r="AP170" s="64"/>
      <c r="AQ170" s="64"/>
      <c r="AR170" s="64"/>
      <c r="AS170" s="64"/>
      <c r="AT170" s="64"/>
      <c r="AU170" s="64"/>
      <c r="AW170" s="64"/>
      <c r="AX170" s="64"/>
      <c r="AY170" s="64"/>
      <c r="AZ170" s="64"/>
      <c r="BA170" s="64"/>
      <c r="BC170" s="64"/>
      <c r="BD170" s="64"/>
      <c r="BE170" s="64"/>
      <c r="BF170" s="64"/>
      <c r="BG170" s="64"/>
      <c r="BH170" s="64"/>
      <c r="BI170" s="64"/>
      <c r="BJ170" s="64"/>
      <c r="BL170" s="64"/>
    </row>
    <row r="171" spans="1:64" x14ac:dyDescent="0.25">
      <c r="B171" s="64"/>
      <c r="C171" s="64"/>
      <c r="D171" s="64"/>
      <c r="E171" s="64"/>
      <c r="F171" s="64"/>
      <c r="M171" s="64"/>
      <c r="N171" s="64"/>
      <c r="O171" s="64"/>
      <c r="P171" s="64"/>
      <c r="Q171" s="64"/>
      <c r="R171" s="64"/>
      <c r="S171" s="64"/>
      <c r="T171" s="64"/>
      <c r="U171" s="64"/>
      <c r="V171" s="64"/>
      <c r="W171" s="64"/>
      <c r="X171" s="64"/>
      <c r="Y171" s="64"/>
      <c r="Z171" s="64"/>
      <c r="AA171" s="64"/>
      <c r="AB171" s="64"/>
      <c r="AC171" s="64"/>
      <c r="AD171" s="64"/>
      <c r="AE171" s="64"/>
      <c r="AF171" s="64"/>
      <c r="AG171" s="64"/>
      <c r="AH171" s="64"/>
      <c r="AI171" s="64"/>
      <c r="AJ171" s="64"/>
      <c r="AK171" s="64"/>
      <c r="AL171" s="64"/>
      <c r="AM171" s="64"/>
      <c r="AN171" s="64"/>
      <c r="AO171" s="64"/>
      <c r="AP171" s="64"/>
      <c r="AQ171" s="64"/>
      <c r="AR171" s="64"/>
      <c r="AS171" s="64"/>
      <c r="AT171" s="64"/>
      <c r="AU171" s="64"/>
      <c r="AW171" s="64"/>
      <c r="AX171" s="64"/>
      <c r="AY171" s="64"/>
      <c r="AZ171" s="64"/>
      <c r="BA171" s="64"/>
      <c r="BC171" s="64"/>
      <c r="BD171" s="64"/>
      <c r="BE171" s="64"/>
      <c r="BF171" s="64"/>
      <c r="BG171" s="64"/>
      <c r="BH171" s="64"/>
      <c r="BI171" s="64"/>
      <c r="BJ171" s="64"/>
      <c r="BL171" s="64"/>
    </row>
    <row r="172" spans="1:64" x14ac:dyDescent="0.25">
      <c r="B172" s="64"/>
      <c r="C172" s="64"/>
      <c r="D172" s="64"/>
      <c r="E172" s="64"/>
      <c r="F172" s="64"/>
      <c r="M172" s="64"/>
      <c r="N172" s="64"/>
      <c r="O172" s="64"/>
      <c r="P172" s="64"/>
      <c r="Q172" s="64"/>
      <c r="R172" s="64"/>
      <c r="S172" s="64"/>
      <c r="T172" s="64"/>
      <c r="U172" s="64"/>
      <c r="V172" s="64"/>
      <c r="W172" s="64"/>
      <c r="X172" s="64"/>
      <c r="Y172" s="64"/>
      <c r="Z172" s="64"/>
      <c r="AA172" s="64"/>
      <c r="AB172" s="64"/>
      <c r="AC172" s="64"/>
      <c r="AD172" s="64"/>
      <c r="AE172" s="64"/>
      <c r="AF172" s="64"/>
      <c r="AG172" s="64"/>
      <c r="AH172" s="64"/>
      <c r="AI172" s="64"/>
      <c r="AJ172" s="64"/>
      <c r="AK172" s="64"/>
      <c r="AL172" s="64"/>
      <c r="AM172" s="64"/>
      <c r="AN172" s="64"/>
      <c r="AO172" s="64"/>
      <c r="AP172" s="64"/>
      <c r="AQ172" s="64"/>
      <c r="AR172" s="64"/>
      <c r="AS172" s="64"/>
      <c r="AT172" s="64"/>
      <c r="AU172" s="64"/>
      <c r="AW172" s="64"/>
      <c r="AX172" s="64"/>
      <c r="AY172" s="64"/>
      <c r="AZ172" s="64"/>
      <c r="BA172" s="64"/>
      <c r="BC172" s="64"/>
      <c r="BD172" s="64"/>
      <c r="BE172" s="64"/>
      <c r="BF172" s="64"/>
      <c r="BG172" s="64"/>
      <c r="BH172" s="64"/>
    </row>
    <row r="173" spans="1:64" x14ac:dyDescent="0.25">
      <c r="B173" s="64"/>
      <c r="C173" s="64"/>
      <c r="D173" s="64"/>
      <c r="E173" s="64"/>
      <c r="F173" s="64"/>
      <c r="M173" s="64"/>
      <c r="N173" s="64"/>
      <c r="O173" s="64"/>
      <c r="P173" s="64"/>
      <c r="Q173" s="64"/>
      <c r="R173" s="64"/>
      <c r="S173" s="64"/>
      <c r="T173" s="64"/>
      <c r="U173" s="64"/>
      <c r="V173" s="64"/>
      <c r="W173" s="64"/>
      <c r="X173" s="64"/>
      <c r="Y173" s="64"/>
      <c r="Z173" s="64"/>
      <c r="AA173" s="64"/>
      <c r="AB173" s="64"/>
      <c r="AC173" s="64"/>
      <c r="AD173" s="64"/>
      <c r="AE173" s="64"/>
      <c r="AF173" s="64"/>
      <c r="AG173" s="64"/>
      <c r="AH173" s="64"/>
      <c r="AI173" s="64"/>
      <c r="AJ173" s="64"/>
      <c r="AK173" s="64"/>
      <c r="AL173" s="64"/>
      <c r="AM173" s="64"/>
      <c r="AN173" s="64"/>
      <c r="AO173" s="64"/>
      <c r="AP173" s="64"/>
      <c r="AQ173" s="64"/>
      <c r="AR173" s="64"/>
      <c r="AS173" s="64"/>
      <c r="AT173" s="64"/>
      <c r="AU173" s="64"/>
      <c r="AW173" s="64"/>
      <c r="AX173" s="64"/>
      <c r="AY173" s="64"/>
      <c r="AZ173" s="64"/>
      <c r="BA173" s="64"/>
      <c r="BC173" s="64"/>
      <c r="BD173" s="64"/>
      <c r="BE173" s="64"/>
      <c r="BF173" s="64"/>
      <c r="BG173" s="64"/>
      <c r="BH173" s="64"/>
    </row>
  </sheetData>
  <customSheetViews>
    <customSheetView guid="{CB0316A8-D06A-4E03-A96E-D1FB4B7EA1CC}" scale="90">
      <pane xSplit="1" ySplit="3" topLeftCell="AF4" activePane="bottomRight" state="frozen"/>
      <selection pane="bottomRight" activeCell="I42" sqref="I42"/>
    </customSheetView>
  </customSheetViews>
  <mergeCells count="22">
    <mergeCell ref="BS3:BV3"/>
    <mergeCell ref="CJ3:CM3"/>
    <mergeCell ref="B3:F3"/>
    <mergeCell ref="N3:R3"/>
    <mergeCell ref="T3:X3"/>
    <mergeCell ref="Z3:AD3"/>
    <mergeCell ref="AF3:AJ3"/>
    <mergeCell ref="H4:L4"/>
    <mergeCell ref="B4:F4"/>
    <mergeCell ref="N4:R4"/>
    <mergeCell ref="T4:X4"/>
    <mergeCell ref="Z4:AD4"/>
    <mergeCell ref="BC1:BD1"/>
    <mergeCell ref="AL4:AP4"/>
    <mergeCell ref="AL3:AP3"/>
    <mergeCell ref="BD3:BH3"/>
    <mergeCell ref="BD4:BH4"/>
    <mergeCell ref="AF4:AJ4"/>
    <mergeCell ref="AR3:AU3"/>
    <mergeCell ref="AR4:AU4"/>
    <mergeCell ref="AX3:BA3"/>
    <mergeCell ref="AX4:BA4"/>
  </mergeCells>
  <hyperlinks>
    <hyperlink ref="A1" location="Index!A1" display="Index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2:AL52"/>
  <sheetViews>
    <sheetView zoomScale="80" zoomScaleNormal="80" workbookViewId="0">
      <selection activeCell="R18" sqref="R18"/>
    </sheetView>
  </sheetViews>
  <sheetFormatPr defaultColWidth="9.140625" defaultRowHeight="15" x14ac:dyDescent="0.25"/>
  <cols>
    <col min="1" max="1" width="2" style="39" customWidth="1"/>
    <col min="2" max="2" width="16.28515625" style="39" customWidth="1"/>
    <col min="3" max="3" width="7.140625" style="39" bestFit="1" customWidth="1"/>
    <col min="4" max="4" width="6.5703125" style="39" bestFit="1" customWidth="1"/>
    <col min="5" max="5" width="9.28515625" style="39" customWidth="1"/>
    <col min="6" max="6" width="8.140625" style="39" bestFit="1" customWidth="1"/>
    <col min="7" max="7" width="8.140625" style="39" customWidth="1"/>
    <col min="8" max="9" width="8.7109375" style="39" bestFit="1" customWidth="1"/>
    <col min="10" max="10" width="8.7109375" style="39" customWidth="1"/>
    <col min="11" max="12" width="8.7109375" style="39" bestFit="1" customWidth="1"/>
    <col min="13" max="13" width="9.5703125" style="39" customWidth="1"/>
    <col min="14" max="15" width="11" style="39" bestFit="1" customWidth="1"/>
    <col min="16" max="18" width="11" style="39" customWidth="1"/>
    <col min="19" max="19" width="7.85546875" style="39" bestFit="1" customWidth="1"/>
    <col min="20" max="20" width="4" style="39" customWidth="1"/>
    <col min="21" max="21" width="14.140625" style="39" customWidth="1"/>
    <col min="22" max="16384" width="9.140625" style="39"/>
  </cols>
  <sheetData>
    <row r="2" spans="2:38" x14ac:dyDescent="0.25">
      <c r="B2" s="62" t="s">
        <v>70</v>
      </c>
      <c r="U2" s="63" t="s">
        <v>69</v>
      </c>
    </row>
    <row r="4" spans="2:38" x14ac:dyDescent="0.25">
      <c r="B4" s="3" t="s">
        <v>1</v>
      </c>
      <c r="U4" s="3" t="s">
        <v>1</v>
      </c>
    </row>
    <row r="5" spans="2:38" x14ac:dyDescent="0.25">
      <c r="B5" s="43"/>
      <c r="C5" s="57" t="s">
        <v>43</v>
      </c>
      <c r="D5" s="57" t="s">
        <v>44</v>
      </c>
      <c r="E5" s="57" t="s">
        <v>99</v>
      </c>
      <c r="F5" s="57" t="s">
        <v>63</v>
      </c>
      <c r="G5" s="57" t="s">
        <v>100</v>
      </c>
      <c r="H5" s="57" t="s">
        <v>101</v>
      </c>
      <c r="I5" s="57" t="s">
        <v>64</v>
      </c>
      <c r="J5" s="57" t="s">
        <v>102</v>
      </c>
      <c r="K5" s="57" t="s">
        <v>45</v>
      </c>
      <c r="L5" s="57" t="s">
        <v>46</v>
      </c>
      <c r="M5" s="57" t="s">
        <v>78</v>
      </c>
      <c r="N5" s="57" t="s">
        <v>79</v>
      </c>
      <c r="O5" s="106" t="s">
        <v>112</v>
      </c>
      <c r="P5" s="107" t="s">
        <v>113</v>
      </c>
      <c r="Q5" s="107" t="s">
        <v>114</v>
      </c>
      <c r="R5" s="107" t="s">
        <v>115</v>
      </c>
      <c r="S5" s="106" t="s">
        <v>47</v>
      </c>
      <c r="U5" s="43"/>
      <c r="V5" s="57" t="s">
        <v>43</v>
      </c>
      <c r="W5" s="57" t="s">
        <v>44</v>
      </c>
      <c r="X5" s="57" t="s">
        <v>99</v>
      </c>
      <c r="Y5" s="57" t="s">
        <v>63</v>
      </c>
      <c r="Z5" s="57" t="s">
        <v>100</v>
      </c>
      <c r="AA5" s="57" t="s">
        <v>101</v>
      </c>
      <c r="AB5" s="57" t="s">
        <v>64</v>
      </c>
      <c r="AC5" s="57" t="s">
        <v>102</v>
      </c>
      <c r="AD5" s="57" t="s">
        <v>45</v>
      </c>
      <c r="AE5" s="57" t="s">
        <v>46</v>
      </c>
      <c r="AF5" s="57" t="s">
        <v>78</v>
      </c>
      <c r="AG5" s="57" t="s">
        <v>79</v>
      </c>
      <c r="AH5" s="106" t="s">
        <v>112</v>
      </c>
      <c r="AI5" s="107" t="s">
        <v>113</v>
      </c>
      <c r="AJ5" s="107" t="s">
        <v>114</v>
      </c>
      <c r="AK5" s="107" t="s">
        <v>115</v>
      </c>
      <c r="AL5" s="106" t="s">
        <v>47</v>
      </c>
    </row>
    <row r="6" spans="2:38" x14ac:dyDescent="0.25">
      <c r="B6" s="45" t="s">
        <v>65</v>
      </c>
      <c r="H6" s="42">
        <v>-2.3789433075560651</v>
      </c>
      <c r="I6" s="42">
        <v>-2.3789433075560651</v>
      </c>
      <c r="J6" s="42">
        <v>-2.3789433075560651</v>
      </c>
      <c r="K6" s="42">
        <v>-9.619052045829326</v>
      </c>
      <c r="L6" s="42">
        <v>-8.1502534754007065</v>
      </c>
      <c r="M6" s="42">
        <v>-0.44705772510639663</v>
      </c>
      <c r="O6" s="42">
        <v>-2.3650689456459002</v>
      </c>
      <c r="P6" s="59">
        <v>-2.3650689456459002</v>
      </c>
      <c r="Q6" s="59"/>
      <c r="R6" s="59"/>
      <c r="S6" s="46"/>
      <c r="U6" s="45" t="s">
        <v>65</v>
      </c>
      <c r="AA6" s="41">
        <f>IF(TourMode!BE8="-","",TourMode!BE8)</f>
        <v>0.12285156177527454</v>
      </c>
      <c r="AB6" s="41">
        <f>IF(TourMode!BE8="-","",TourMode!BE8)</f>
        <v>0.12285156177527454</v>
      </c>
      <c r="AC6" s="41">
        <f>IF(TourMode!BE8="-","",TourMode!BE8)</f>
        <v>0.12285156177527454</v>
      </c>
      <c r="AD6" s="41">
        <f>IF(TourMode!BE9="-","",TourMode!BE9)</f>
        <v>0</v>
      </c>
      <c r="AE6" s="41">
        <f>IF(TourMode!BE10="-","",TourMode!BE10)</f>
        <v>0</v>
      </c>
      <c r="AF6" s="41">
        <f>IF(TourMode!BE11="-","",TourMode!BE11)</f>
        <v>0</v>
      </c>
      <c r="AH6" s="41">
        <f>IF(TourMode!BE13="-","",TourMode!BE13)</f>
        <v>0</v>
      </c>
      <c r="AI6" s="60">
        <f>AH6</f>
        <v>0</v>
      </c>
      <c r="AJ6" s="60"/>
      <c r="AK6" s="60"/>
      <c r="AL6" s="46"/>
    </row>
    <row r="7" spans="2:38" x14ac:dyDescent="0.25">
      <c r="B7" s="47" t="s">
        <v>93</v>
      </c>
      <c r="E7" s="42">
        <v>0.23688112278800033</v>
      </c>
      <c r="F7" s="42">
        <v>0.23688112278800033</v>
      </c>
      <c r="G7" s="42">
        <v>0.23688112278800033</v>
      </c>
      <c r="H7" s="42">
        <v>0.29824850071647657</v>
      </c>
      <c r="I7" s="42">
        <v>0.29824850071647657</v>
      </c>
      <c r="J7" s="42">
        <v>0.29824850071647657</v>
      </c>
      <c r="K7" s="42">
        <v>-1.5999441321519645</v>
      </c>
      <c r="L7" s="42">
        <v>-2.1992762184493611</v>
      </c>
      <c r="M7" s="42">
        <v>3.6328252013895819</v>
      </c>
      <c r="N7" s="42">
        <v>3.0457719110941643</v>
      </c>
      <c r="O7" s="42">
        <v>3.0575849032971458</v>
      </c>
      <c r="P7" s="59">
        <v>3.0575849032971458</v>
      </c>
      <c r="Q7" s="59"/>
      <c r="R7" s="59"/>
      <c r="S7" s="46"/>
      <c r="U7" s="47" t="s">
        <v>93</v>
      </c>
      <c r="X7" s="42">
        <f>IF(TourMode!BF7="-","",TourMode!BF7)</f>
        <v>0.13608984583852973</v>
      </c>
      <c r="Y7" s="42">
        <f>IF(TourMode!BF7="-","",TourMode!BF7)</f>
        <v>0.13608984583852973</v>
      </c>
      <c r="Z7" s="42">
        <f>IF(TourMode!BF7="-","",TourMode!BF7)</f>
        <v>0.13608984583852973</v>
      </c>
      <c r="AA7" s="41">
        <f>IF(TourMode!BF8="-","",TourMode!BF8)</f>
        <v>0.10922071948674485</v>
      </c>
      <c r="AB7" s="41">
        <f>IF(TourMode!BF8="-","",TourMode!BF8)</f>
        <v>0.10922071948674485</v>
      </c>
      <c r="AC7" s="41">
        <f>IF(TourMode!BF8="-","",TourMode!BF8)</f>
        <v>0.10922071948674485</v>
      </c>
      <c r="AD7" s="41">
        <f>IF(TourMode!BF9="-","",TourMode!BF9)</f>
        <v>0</v>
      </c>
      <c r="AE7" s="41">
        <f>IF(TourMode!BF10="-","",TourMode!BF10)</f>
        <v>0</v>
      </c>
      <c r="AF7" s="41">
        <f>IF(TourMode!BF11="-","",TourMode!BF11)</f>
        <v>0</v>
      </c>
      <c r="AG7" s="41">
        <f>IF(TourMode!BF12="-","",TourMode!BF12)</f>
        <v>0</v>
      </c>
      <c r="AH7" s="41">
        <f>IF(TourMode!BF13="-","",TourMode!BF13)</f>
        <v>0</v>
      </c>
      <c r="AI7" s="60">
        <f>AH7</f>
        <v>0</v>
      </c>
      <c r="AJ7" s="60"/>
      <c r="AK7" s="60"/>
      <c r="AL7" s="46"/>
    </row>
    <row r="8" spans="2:38" x14ac:dyDescent="0.25">
      <c r="B8" s="70" t="s">
        <v>96</v>
      </c>
      <c r="E8" s="71">
        <v>0.11266842972715761</v>
      </c>
      <c r="F8" s="42">
        <v>0.11266842972715761</v>
      </c>
      <c r="G8" s="42">
        <v>0.11266842972715761</v>
      </c>
      <c r="H8" s="71">
        <v>0.1494176695145025</v>
      </c>
      <c r="I8" s="71">
        <v>0.1494176695145025</v>
      </c>
      <c r="J8" s="71">
        <v>0.1494176695145025</v>
      </c>
      <c r="K8" s="71">
        <v>-2.6212089470997149</v>
      </c>
      <c r="L8" s="71">
        <v>-3.3049417172705144</v>
      </c>
      <c r="M8" s="71">
        <v>1.4324634388854622</v>
      </c>
      <c r="N8" s="71">
        <v>1.6644825468272098</v>
      </c>
      <c r="O8" s="71">
        <v>1.2468254447842018</v>
      </c>
      <c r="P8" s="59">
        <v>1.2468254447842018</v>
      </c>
      <c r="Q8" s="59"/>
      <c r="R8" s="59"/>
      <c r="S8" s="46"/>
      <c r="U8" s="70" t="s">
        <v>96</v>
      </c>
      <c r="X8" s="71">
        <f>IF(TourMode!BG7="-","",TourMode!BG7)</f>
        <v>-7.5910729987517037E-2</v>
      </c>
      <c r="Y8" s="71">
        <f>IF(TourMode!BG7="-","",TourMode!BG7)</f>
        <v>-7.5910729987517037E-2</v>
      </c>
      <c r="Z8" s="71">
        <f>IF(TourMode!BG7="-","",TourMode!BG7)</f>
        <v>-7.5910729987517037E-2</v>
      </c>
      <c r="AA8" s="72">
        <f>IF(TourMode!BG8="-","",TourMode!BG8)</f>
        <v>-0.13591831376527622</v>
      </c>
      <c r="AB8" s="72">
        <f>IF(TourMode!BG8="-","",TourMode!BG8)</f>
        <v>-0.13591831376527622</v>
      </c>
      <c r="AC8" s="41">
        <f>IF(TourMode!BG8="-","",TourMode!BG8)</f>
        <v>-0.13591831376527622</v>
      </c>
      <c r="AD8" s="72">
        <f>IF(TourMode!BG9="-","",TourMode!BG9)</f>
        <v>0</v>
      </c>
      <c r="AE8" s="72">
        <f>IF(TourMode!BG10="-","",TourMode!BG10)</f>
        <v>0</v>
      </c>
      <c r="AF8" s="72">
        <f>IF(TourMode!BG11="-","",TourMode!BG11)</f>
        <v>0</v>
      </c>
      <c r="AG8" s="72">
        <f>IF(TourMode!BG12="-","",TourMode!BG12)</f>
        <v>0</v>
      </c>
      <c r="AH8" s="72">
        <f>IF(TourMode!BG13="-","",TourMode!BG13)</f>
        <v>0</v>
      </c>
      <c r="AI8" s="60">
        <f>AH8</f>
        <v>0</v>
      </c>
      <c r="AJ8" s="60"/>
      <c r="AK8" s="60"/>
      <c r="AL8" s="46"/>
    </row>
    <row r="9" spans="2:38" x14ac:dyDescent="0.25">
      <c r="B9" s="73"/>
      <c r="C9" s="74"/>
      <c r="D9" s="74"/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  <c r="P9" s="59"/>
      <c r="Q9" s="59"/>
      <c r="R9" s="59"/>
      <c r="S9" s="59"/>
      <c r="U9" s="73"/>
      <c r="V9" s="74"/>
      <c r="W9" s="74"/>
      <c r="X9" s="75"/>
      <c r="Y9" s="75"/>
      <c r="Z9" s="75"/>
      <c r="AA9" s="76"/>
      <c r="AB9" s="76"/>
      <c r="AC9" s="76"/>
      <c r="AD9" s="76"/>
      <c r="AE9" s="76"/>
      <c r="AF9" s="76"/>
      <c r="AG9" s="76"/>
      <c r="AH9" s="76"/>
      <c r="AI9" s="60"/>
      <c r="AJ9" s="60"/>
      <c r="AK9" s="60"/>
      <c r="AL9" s="59"/>
    </row>
    <row r="10" spans="2:38" x14ac:dyDescent="0.25">
      <c r="B10" s="49" t="s">
        <v>2</v>
      </c>
      <c r="C10" s="48"/>
      <c r="D10" s="48"/>
      <c r="E10" s="48"/>
      <c r="F10" s="48"/>
      <c r="G10" s="48"/>
      <c r="H10" s="48"/>
      <c r="I10" s="48"/>
      <c r="J10" s="48"/>
      <c r="K10" s="46"/>
      <c r="L10" s="46"/>
      <c r="M10" s="46"/>
      <c r="N10" s="46"/>
      <c r="O10" s="46"/>
      <c r="P10" s="46"/>
      <c r="Q10" s="46"/>
      <c r="R10" s="46"/>
      <c r="S10" s="46"/>
      <c r="U10" s="49" t="s">
        <v>2</v>
      </c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</row>
    <row r="11" spans="2:38" x14ac:dyDescent="0.25">
      <c r="B11" s="43"/>
      <c r="C11" s="57" t="s">
        <v>43</v>
      </c>
      <c r="D11" s="57" t="s">
        <v>44</v>
      </c>
      <c r="E11" s="57" t="s">
        <v>99</v>
      </c>
      <c r="F11" s="57" t="s">
        <v>63</v>
      </c>
      <c r="G11" s="57" t="s">
        <v>100</v>
      </c>
      <c r="H11" s="57" t="s">
        <v>101</v>
      </c>
      <c r="I11" s="57" t="s">
        <v>64</v>
      </c>
      <c r="J11" s="57" t="s">
        <v>102</v>
      </c>
      <c r="K11" s="57" t="s">
        <v>45</v>
      </c>
      <c r="L11" s="57" t="s">
        <v>46</v>
      </c>
      <c r="M11" s="57" t="s">
        <v>78</v>
      </c>
      <c r="N11" s="57" t="s">
        <v>79</v>
      </c>
      <c r="O11" s="106" t="s">
        <v>112</v>
      </c>
      <c r="P11" s="107" t="s">
        <v>113</v>
      </c>
      <c r="Q11" s="107" t="s">
        <v>114</v>
      </c>
      <c r="R11" s="107" t="s">
        <v>115</v>
      </c>
      <c r="S11" s="106" t="s">
        <v>47</v>
      </c>
      <c r="U11" s="43"/>
      <c r="V11" s="57" t="s">
        <v>43</v>
      </c>
      <c r="W11" s="57" t="s">
        <v>44</v>
      </c>
      <c r="X11" s="57" t="s">
        <v>99</v>
      </c>
      <c r="Y11" s="57" t="s">
        <v>63</v>
      </c>
      <c r="Z11" s="57" t="s">
        <v>100</v>
      </c>
      <c r="AA11" s="57" t="s">
        <v>101</v>
      </c>
      <c r="AB11" s="57" t="s">
        <v>64</v>
      </c>
      <c r="AC11" s="57" t="s">
        <v>102</v>
      </c>
      <c r="AD11" s="57" t="s">
        <v>45</v>
      </c>
      <c r="AE11" s="57" t="s">
        <v>46</v>
      </c>
      <c r="AF11" s="57" t="s">
        <v>78</v>
      </c>
      <c r="AG11" s="57" t="s">
        <v>79</v>
      </c>
      <c r="AH11" s="106" t="s">
        <v>112</v>
      </c>
      <c r="AI11" s="107" t="s">
        <v>113</v>
      </c>
      <c r="AJ11" s="107" t="s">
        <v>114</v>
      </c>
      <c r="AK11" s="107" t="s">
        <v>115</v>
      </c>
      <c r="AL11" s="106" t="s">
        <v>47</v>
      </c>
    </row>
    <row r="12" spans="2:38" x14ac:dyDescent="0.25">
      <c r="B12" s="45" t="s">
        <v>65</v>
      </c>
      <c r="H12" s="42">
        <v>0</v>
      </c>
      <c r="I12" s="42">
        <v>0</v>
      </c>
      <c r="J12" s="42">
        <v>0</v>
      </c>
      <c r="K12" s="42">
        <v>2.9108601924502873</v>
      </c>
      <c r="L12" s="42">
        <v>0</v>
      </c>
      <c r="M12" s="42">
        <v>13.803966039650421</v>
      </c>
      <c r="O12" s="42">
        <v>8.6966542822543271</v>
      </c>
      <c r="P12" s="59">
        <v>8.6966542822543271</v>
      </c>
      <c r="Q12" s="59"/>
      <c r="R12" s="59"/>
      <c r="S12" s="46"/>
      <c r="U12" s="45" t="s">
        <v>65</v>
      </c>
      <c r="AA12" s="41">
        <f>IF(TourMode!BE24="-","",TourMode!BE24)</f>
        <v>0.21973891046960667</v>
      </c>
      <c r="AB12" s="41">
        <f>IF(TourMode!BE24="-","",TourMode!BE24)</f>
        <v>0.21973891046960667</v>
      </c>
      <c r="AC12" s="41">
        <f>IF(TourMode!BE24="-","",TourMode!BE24)</f>
        <v>0.21973891046960667</v>
      </c>
      <c r="AD12" s="41">
        <f>IF(TourMode!BE25="-","",TourMode!BE25)</f>
        <v>0</v>
      </c>
      <c r="AE12" s="41">
        <f>IF(TourMode!BE26="-","",TourMode!BE26)</f>
        <v>0</v>
      </c>
      <c r="AF12" s="41">
        <f>IF(TourMode!BE27="-","",TourMode!BE27)</f>
        <v>0</v>
      </c>
      <c r="AH12" s="41">
        <f>IF(TourMode!BE29="-","",TourMode!BE29)</f>
        <v>0</v>
      </c>
      <c r="AI12" s="60">
        <f>AH12</f>
        <v>0</v>
      </c>
      <c r="AJ12" s="60"/>
      <c r="AK12" s="60"/>
      <c r="AL12" s="46"/>
    </row>
    <row r="13" spans="2:38" x14ac:dyDescent="0.25">
      <c r="B13" s="47" t="s">
        <v>93</v>
      </c>
      <c r="E13" s="42">
        <v>0.8748311236102746</v>
      </c>
      <c r="F13" s="42">
        <v>0.8748311236102746</v>
      </c>
      <c r="G13" s="42">
        <v>0.8748311236102746</v>
      </c>
      <c r="H13" s="42">
        <v>0.58517072103161938</v>
      </c>
      <c r="I13" s="42">
        <v>0.58517072103161938</v>
      </c>
      <c r="J13" s="42">
        <v>0.58517072103161938</v>
      </c>
      <c r="K13" s="42">
        <v>-28.874220660691446</v>
      </c>
      <c r="L13" s="42">
        <v>-25.957647734240041</v>
      </c>
      <c r="M13" s="42">
        <v>3.8650000447274273</v>
      </c>
      <c r="N13" s="42">
        <v>2.9315265795111602</v>
      </c>
      <c r="O13" s="42">
        <v>3.063314235844683</v>
      </c>
      <c r="P13" s="59">
        <v>3.063314235844683</v>
      </c>
      <c r="Q13" s="59"/>
      <c r="R13" s="59"/>
      <c r="S13" s="46"/>
      <c r="U13" s="47" t="s">
        <v>93</v>
      </c>
      <c r="X13" s="42">
        <f>IF(TourMode!BF23="-","",TourMode!BF23)</f>
        <v>2.6762957044029992E-2</v>
      </c>
      <c r="Y13" s="42">
        <f>IF(TourMode!BF23="-","",TourMode!BF23)</f>
        <v>2.6762957044029992E-2</v>
      </c>
      <c r="Z13" s="42">
        <f>IF(TourMode!BF23="-","",TourMode!BF23)</f>
        <v>2.6762957044029992E-2</v>
      </c>
      <c r="AA13" s="41">
        <f>IF(TourMode!BF24="-","",TourMode!BF24)</f>
        <v>0.10311574276544062</v>
      </c>
      <c r="AB13" s="41">
        <f>IF(TourMode!BF24="-","",TourMode!BF24)</f>
        <v>0.10311574276544062</v>
      </c>
      <c r="AC13" s="41">
        <f>IF(TourMode!BF24="-","",TourMode!BF24)</f>
        <v>0.10311574276544062</v>
      </c>
      <c r="AD13" s="41">
        <f>IF(TourMode!BF25="-","",TourMode!BF25)</f>
        <v>0</v>
      </c>
      <c r="AE13" s="41">
        <f>IF(TourMode!BF26="-","",TourMode!BF26)</f>
        <v>0</v>
      </c>
      <c r="AF13" s="41">
        <f>IF(TourMode!BF27="-","",TourMode!BF27)</f>
        <v>0</v>
      </c>
      <c r="AG13" s="41">
        <f>IF(TourMode!BF28="-","",TourMode!BF28)</f>
        <v>0</v>
      </c>
      <c r="AH13" s="41">
        <f>IF(TourMode!BF29="-","",TourMode!BF29)</f>
        <v>0</v>
      </c>
      <c r="AI13" s="60">
        <f>AH13</f>
        <v>0</v>
      </c>
      <c r="AJ13" s="60"/>
      <c r="AK13" s="60"/>
      <c r="AL13" s="46"/>
    </row>
    <row r="14" spans="2:38" x14ac:dyDescent="0.25">
      <c r="B14" s="70" t="s">
        <v>96</v>
      </c>
      <c r="E14" s="71">
        <v>0.23780102880171583</v>
      </c>
      <c r="F14" s="71">
        <v>0.23780102880171583</v>
      </c>
      <c r="G14" s="71">
        <v>0.23780102880171583</v>
      </c>
      <c r="H14" s="71">
        <v>0.32803271816621821</v>
      </c>
      <c r="I14" s="71">
        <v>0.32803271816621821</v>
      </c>
      <c r="J14" s="71">
        <v>0.32803271816621821</v>
      </c>
      <c r="K14" s="71">
        <v>-14.762608711894824</v>
      </c>
      <c r="L14" s="71">
        <v>-23.104893836930781</v>
      </c>
      <c r="M14" s="71">
        <v>2.3140979489393612</v>
      </c>
      <c r="N14" s="71">
        <v>0.90517179159153427</v>
      </c>
      <c r="O14" s="71">
        <v>1.1936821692231656</v>
      </c>
      <c r="P14" s="59">
        <v>1.1936821692231656</v>
      </c>
      <c r="Q14" s="59"/>
      <c r="R14" s="59"/>
      <c r="S14" s="46"/>
      <c r="U14" s="70" t="s">
        <v>96</v>
      </c>
      <c r="X14" s="71">
        <f>IF(TourMode!BG23="-","",TourMode!BG23)</f>
        <v>-8.3112259373797584E-2</v>
      </c>
      <c r="Y14" s="71">
        <f>IF(TourMode!BG23="-","",TourMode!BG23)</f>
        <v>-8.3112259373797584E-2</v>
      </c>
      <c r="Z14" s="71">
        <f>IF(TourMode!BG23="-","",TourMode!BG23)</f>
        <v>-8.3112259373797584E-2</v>
      </c>
      <c r="AA14" s="72">
        <f>IF(TourMode!BG24="-","",TourMode!BG24)</f>
        <v>0.25333598687905401</v>
      </c>
      <c r="AB14" s="72">
        <f>IF(TourMode!BG24="-","",TourMode!BG24)</f>
        <v>0.25333598687905401</v>
      </c>
      <c r="AC14" s="72">
        <f>IF(TourMode!BG24="-","",TourMode!BG24)</f>
        <v>0.25333598687905401</v>
      </c>
      <c r="AD14" s="72">
        <f>IF(TourMode!BG25="-","",TourMode!BG25)</f>
        <v>0</v>
      </c>
      <c r="AE14" s="72">
        <f>IF(TourMode!BG26="-","",TourMode!BG26)</f>
        <v>0</v>
      </c>
      <c r="AF14" s="72">
        <f>IF(TourMode!BG27="-","",TourMode!BG27)</f>
        <v>0</v>
      </c>
      <c r="AG14" s="72">
        <f>IF(TourMode!BG28="-","",TourMode!BG28)</f>
        <v>0</v>
      </c>
      <c r="AH14" s="72">
        <f>IF(TourMode!BG29="-","",TourMode!BG29)</f>
        <v>0</v>
      </c>
      <c r="AI14" s="60">
        <f>AH14</f>
        <v>0</v>
      </c>
      <c r="AJ14" s="60"/>
      <c r="AK14" s="60"/>
      <c r="AL14" s="46"/>
    </row>
    <row r="15" spans="2:38" x14ac:dyDescent="0.25">
      <c r="B15" s="73"/>
      <c r="C15" s="74"/>
      <c r="D15" s="74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59"/>
      <c r="Q15" s="59"/>
      <c r="R15" s="59"/>
      <c r="S15" s="59"/>
      <c r="T15" s="59"/>
      <c r="U15" s="73"/>
      <c r="V15" s="74"/>
      <c r="W15" s="74"/>
      <c r="X15" s="75"/>
      <c r="Y15" s="75"/>
      <c r="Z15" s="75"/>
      <c r="AA15" s="76"/>
      <c r="AB15" s="76"/>
      <c r="AC15" s="76"/>
      <c r="AD15" s="76"/>
      <c r="AE15" s="76"/>
      <c r="AF15" s="76"/>
      <c r="AG15" s="76"/>
      <c r="AH15" s="76"/>
      <c r="AI15" s="60"/>
      <c r="AJ15" s="60"/>
      <c r="AK15" s="60"/>
      <c r="AL15" s="59"/>
    </row>
    <row r="16" spans="2:38" x14ac:dyDescent="0.25">
      <c r="B16" s="49" t="s">
        <v>3</v>
      </c>
      <c r="C16" s="48"/>
      <c r="D16" s="48"/>
      <c r="E16" s="48"/>
      <c r="F16" s="48"/>
      <c r="G16" s="48"/>
      <c r="H16" s="48"/>
      <c r="I16" s="48"/>
      <c r="J16" s="48"/>
      <c r="K16" s="46"/>
      <c r="L16" s="46"/>
      <c r="M16" s="46"/>
      <c r="N16" s="46"/>
      <c r="O16" s="46"/>
      <c r="P16" s="46"/>
      <c r="Q16" s="46"/>
      <c r="R16" s="46"/>
      <c r="S16" s="46"/>
      <c r="U16" s="49" t="s">
        <v>3</v>
      </c>
      <c r="V16" s="48"/>
      <c r="W16" s="48"/>
      <c r="X16" s="48"/>
      <c r="Y16" s="48"/>
      <c r="Z16" s="48"/>
      <c r="AA16" s="48"/>
      <c r="AB16" s="48"/>
      <c r="AC16" s="48"/>
      <c r="AD16" s="48"/>
      <c r="AE16" s="46"/>
      <c r="AF16" s="46"/>
      <c r="AG16" s="46"/>
      <c r="AH16" s="46"/>
      <c r="AI16" s="46"/>
      <c r="AJ16" s="46"/>
      <c r="AK16" s="46"/>
      <c r="AL16" s="46"/>
    </row>
    <row r="17" spans="2:38" x14ac:dyDescent="0.25">
      <c r="B17" s="43"/>
      <c r="C17" s="57" t="s">
        <v>43</v>
      </c>
      <c r="D17" s="57" t="s">
        <v>44</v>
      </c>
      <c r="E17" s="57" t="s">
        <v>99</v>
      </c>
      <c r="F17" s="57" t="s">
        <v>63</v>
      </c>
      <c r="G17" s="57" t="s">
        <v>100</v>
      </c>
      <c r="H17" s="57" t="s">
        <v>101</v>
      </c>
      <c r="I17" s="57" t="s">
        <v>64</v>
      </c>
      <c r="J17" s="57" t="s">
        <v>102</v>
      </c>
      <c r="K17" s="57" t="s">
        <v>45</v>
      </c>
      <c r="L17" s="57" t="s">
        <v>46</v>
      </c>
      <c r="M17" s="57" t="s">
        <v>78</v>
      </c>
      <c r="N17" s="57" t="s">
        <v>79</v>
      </c>
      <c r="O17" s="106" t="s">
        <v>112</v>
      </c>
      <c r="P17" s="107" t="s">
        <v>113</v>
      </c>
      <c r="Q17" s="107" t="s">
        <v>114</v>
      </c>
      <c r="R17" s="107" t="s">
        <v>115</v>
      </c>
      <c r="S17" s="106" t="s">
        <v>47</v>
      </c>
      <c r="U17" s="43"/>
      <c r="V17" s="57" t="s">
        <v>43</v>
      </c>
      <c r="W17" s="57" t="s">
        <v>44</v>
      </c>
      <c r="X17" s="57" t="s">
        <v>99</v>
      </c>
      <c r="Y17" s="57" t="s">
        <v>63</v>
      </c>
      <c r="Z17" s="57" t="s">
        <v>100</v>
      </c>
      <c r="AA17" s="57" t="s">
        <v>101</v>
      </c>
      <c r="AB17" s="57" t="s">
        <v>64</v>
      </c>
      <c r="AC17" s="57" t="s">
        <v>102</v>
      </c>
      <c r="AD17" s="57" t="s">
        <v>45</v>
      </c>
      <c r="AE17" s="57" t="s">
        <v>46</v>
      </c>
      <c r="AF17" s="57" t="s">
        <v>78</v>
      </c>
      <c r="AG17" s="57" t="s">
        <v>79</v>
      </c>
      <c r="AH17" s="106" t="s">
        <v>112</v>
      </c>
      <c r="AI17" s="107" t="s">
        <v>113</v>
      </c>
      <c r="AJ17" s="107" t="s">
        <v>114</v>
      </c>
      <c r="AK17" s="107" t="s">
        <v>115</v>
      </c>
      <c r="AL17" s="106" t="s">
        <v>47</v>
      </c>
    </row>
    <row r="18" spans="2:38" x14ac:dyDescent="0.25">
      <c r="B18" s="45" t="s">
        <v>65</v>
      </c>
      <c r="H18" s="42">
        <v>0.2688756012801406</v>
      </c>
      <c r="I18" s="42">
        <v>0.2688756012801406</v>
      </c>
      <c r="J18" s="42">
        <v>0.2688756012801406</v>
      </c>
      <c r="K18" s="42">
        <v>-2.0706325948925373E-2</v>
      </c>
      <c r="L18" s="42">
        <v>-1.6441736439992432</v>
      </c>
      <c r="M18" s="42">
        <v>1.8739750889304534</v>
      </c>
      <c r="O18" s="42">
        <v>2.3380953880261561</v>
      </c>
      <c r="P18" s="42">
        <v>2.3380953880261561</v>
      </c>
      <c r="Q18" s="42"/>
      <c r="R18" s="42"/>
      <c r="S18" s="42">
        <v>-0.23677880191847755</v>
      </c>
      <c r="U18" s="45" t="s">
        <v>65</v>
      </c>
      <c r="AA18" s="41">
        <f>IF(TourMode!BE40="-","",TourMode!BE40)</f>
        <v>0.38756661693632555</v>
      </c>
      <c r="AB18" s="41">
        <f>IF(TourMode!BE40="-","",TourMode!BE40)</f>
        <v>0.38756661693632555</v>
      </c>
      <c r="AC18" s="41">
        <f>IF(TourMode!BE40="-","",TourMode!BE40)</f>
        <v>0.38756661693632555</v>
      </c>
      <c r="AD18" s="41">
        <f>IF(TourMode!BE41="-","",TourMode!BE41)</f>
        <v>0</v>
      </c>
      <c r="AE18" s="41">
        <f>IF(TourMode!BE42="-","",TourMode!BE42)</f>
        <v>0</v>
      </c>
      <c r="AF18" s="41">
        <f>IF(TourMode!BE43="-","",TourMode!BE43)</f>
        <v>0</v>
      </c>
      <c r="AH18" s="41">
        <f>IF(TourMode!BE45="-","",TourMode!BE45)</f>
        <v>0</v>
      </c>
      <c r="AI18" s="60">
        <f>AH18</f>
        <v>0</v>
      </c>
      <c r="AJ18" s="41"/>
      <c r="AK18" s="41"/>
      <c r="AL18" s="42">
        <f>IF(TourMode!BE46="-","",TourMode!BE46)</f>
        <v>0</v>
      </c>
    </row>
    <row r="19" spans="2:38" x14ac:dyDescent="0.25">
      <c r="B19" s="47" t="s">
        <v>93</v>
      </c>
      <c r="E19" s="42">
        <v>0.68718528257820899</v>
      </c>
      <c r="F19" s="42">
        <v>0.68718528257820899</v>
      </c>
      <c r="G19" s="42">
        <v>0.68718528257820899</v>
      </c>
      <c r="H19" s="42">
        <v>0.44336326367213874</v>
      </c>
      <c r="I19" s="42">
        <v>0.44336326367213874</v>
      </c>
      <c r="J19" s="42">
        <v>0.44336326367213874</v>
      </c>
      <c r="K19" s="42">
        <v>-0.15259937455486702</v>
      </c>
      <c r="L19" s="42">
        <v>-9.2251018790513714E-2</v>
      </c>
      <c r="M19" s="42">
        <v>3.5102264821024884</v>
      </c>
      <c r="N19" s="42">
        <v>4.1347375299918303</v>
      </c>
      <c r="O19" s="42">
        <v>4.2078661659874541</v>
      </c>
      <c r="P19" s="42">
        <v>4.2078661659874541</v>
      </c>
      <c r="Q19" s="42"/>
      <c r="R19" s="42"/>
      <c r="S19" s="42">
        <v>0.34060195192407555</v>
      </c>
      <c r="U19" s="47" t="s">
        <v>93</v>
      </c>
      <c r="X19" s="42">
        <f>IF(TourMode!BF39="-","",TourMode!BF39)</f>
        <v>0.14418886094569647</v>
      </c>
      <c r="Y19" s="42">
        <f>IF(TourMode!BF39="-","",TourMode!BF39)</f>
        <v>0.14418886094569647</v>
      </c>
      <c r="Z19" s="42">
        <f>IF(TourMode!BF39="-","",TourMode!BF39)</f>
        <v>0.14418886094569647</v>
      </c>
      <c r="AA19" s="41">
        <f>IF(TourMode!BF40="-","",TourMode!BF40)</f>
        <v>0.32474798618951534</v>
      </c>
      <c r="AB19" s="41">
        <f>IF(TourMode!BF40="-","",TourMode!BF40)</f>
        <v>0.32474798618951534</v>
      </c>
      <c r="AC19" s="41">
        <f>IF(TourMode!BF40="-","",TourMode!BF40)</f>
        <v>0.32474798618951534</v>
      </c>
      <c r="AD19" s="41">
        <f>IF(TourMode!BF41="-","",TourMode!BF41)</f>
        <v>0</v>
      </c>
      <c r="AE19" s="41">
        <f>IF(TourMode!BF42="-","",TourMode!BF42)</f>
        <v>0</v>
      </c>
      <c r="AF19" s="41">
        <f>IF(TourMode!BF43="-","",TourMode!BF43)</f>
        <v>0</v>
      </c>
      <c r="AG19" s="41">
        <f>IF(TourMode!BF44="-","",TourMode!BF44)</f>
        <v>0</v>
      </c>
      <c r="AH19" s="41">
        <f>IF(TourMode!BF45="-","",TourMode!BF45)</f>
        <v>0</v>
      </c>
      <c r="AI19" s="60">
        <f>AH19</f>
        <v>0</v>
      </c>
      <c r="AJ19" s="41"/>
      <c r="AK19" s="41"/>
      <c r="AL19" s="42">
        <f>IF(TourMode!BF46="-","",TourMode!BF46)</f>
        <v>0</v>
      </c>
    </row>
    <row r="20" spans="2:38" x14ac:dyDescent="0.25">
      <c r="B20" s="47" t="s">
        <v>96</v>
      </c>
      <c r="C20" s="79"/>
      <c r="D20" s="79"/>
      <c r="E20" s="42">
        <v>0.27494879389572902</v>
      </c>
      <c r="F20" s="42">
        <v>0.27494879389572902</v>
      </c>
      <c r="G20" s="42">
        <v>0.27494879389572902</v>
      </c>
      <c r="H20" s="42">
        <v>0.39340623936651231</v>
      </c>
      <c r="I20" s="42">
        <v>0.39340623936651231</v>
      </c>
      <c r="J20" s="42">
        <v>0.39340623936651231</v>
      </c>
      <c r="K20" s="42">
        <v>-2.7185779956831566E-2</v>
      </c>
      <c r="L20" s="42">
        <v>0.11359486815240682</v>
      </c>
      <c r="M20" s="42">
        <v>2.7221636222210845</v>
      </c>
      <c r="N20" s="42">
        <v>4.1146358155792218</v>
      </c>
      <c r="O20" s="42">
        <v>3.8450258508997592</v>
      </c>
      <c r="P20" s="42">
        <v>3.8450258508997592</v>
      </c>
      <c r="Q20" s="42"/>
      <c r="R20" s="42"/>
      <c r="S20" s="42">
        <v>0.40971853326722618</v>
      </c>
      <c r="U20" s="70" t="s">
        <v>96</v>
      </c>
      <c r="X20" s="71">
        <f>IF(TourMode!BG39="-","",TourMode!BG39)</f>
        <v>-1.3056544094581599</v>
      </c>
      <c r="Y20" s="71">
        <f>IF(TourMode!BG39="-","",TourMode!BG39)</f>
        <v>-1.3056544094581599</v>
      </c>
      <c r="Z20" s="71">
        <f>IF(TourMode!BG39="-","",TourMode!BG39)</f>
        <v>-1.3056544094581599</v>
      </c>
      <c r="AA20" s="72">
        <f>IF(TourMode!BG40="-","",TourMode!BG40)</f>
        <v>-3.2962580775541763</v>
      </c>
      <c r="AB20" s="72">
        <f>IF(TourMode!BG40="-","",TourMode!BG40)</f>
        <v>-3.2962580775541763</v>
      </c>
      <c r="AC20" s="72">
        <f>IF(TourMode!BG40="-","",TourMode!BG40)</f>
        <v>-3.2962580775541763</v>
      </c>
      <c r="AD20" s="72">
        <f>IF(TourMode!BG41="-","",TourMode!BG41)</f>
        <v>0</v>
      </c>
      <c r="AE20" s="72">
        <f>IF(TourMode!BG42="-","",TourMode!BG42)</f>
        <v>0</v>
      </c>
      <c r="AF20" s="72">
        <f>IF(TourMode!BG43="-","",TourMode!BG43)</f>
        <v>0</v>
      </c>
      <c r="AG20" s="72">
        <f>IF(TourMode!BG44="-","",TourMode!BG44)</f>
        <v>0</v>
      </c>
      <c r="AH20" s="72">
        <f>IF(TourMode!BG45="-","",TourMode!BG45)</f>
        <v>0</v>
      </c>
      <c r="AI20" s="60">
        <f>AH20</f>
        <v>0</v>
      </c>
      <c r="AJ20" s="72"/>
      <c r="AK20" s="72"/>
      <c r="AL20" s="71">
        <f>IF(TourMode!BG46="-","",TourMode!BG46)</f>
        <v>0</v>
      </c>
    </row>
    <row r="21" spans="2:38" x14ac:dyDescent="0.25">
      <c r="B21" s="58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U21" s="73"/>
      <c r="V21" s="74"/>
      <c r="W21" s="74"/>
      <c r="X21" s="75"/>
      <c r="Y21" s="75"/>
      <c r="Z21" s="75"/>
      <c r="AA21" s="76"/>
      <c r="AB21" s="76"/>
      <c r="AC21" s="76"/>
      <c r="AD21" s="76"/>
      <c r="AE21" s="76"/>
      <c r="AF21" s="76"/>
      <c r="AG21" s="76"/>
      <c r="AH21" s="76"/>
      <c r="AI21" s="76"/>
      <c r="AJ21" s="76"/>
      <c r="AK21" s="76"/>
      <c r="AL21" s="75"/>
    </row>
    <row r="22" spans="2:38" x14ac:dyDescent="0.25">
      <c r="B22" s="49" t="s">
        <v>9</v>
      </c>
      <c r="C22" s="48"/>
      <c r="D22" s="48"/>
      <c r="E22" s="48"/>
      <c r="F22" s="48"/>
      <c r="G22" s="48"/>
      <c r="H22" s="48"/>
      <c r="I22" s="48"/>
      <c r="J22" s="48"/>
      <c r="K22" s="46"/>
      <c r="L22" s="46"/>
      <c r="M22" s="46"/>
      <c r="N22" s="46"/>
      <c r="O22" s="46"/>
      <c r="P22" s="46"/>
      <c r="Q22" s="46"/>
      <c r="R22" s="46"/>
      <c r="S22" s="46"/>
      <c r="U22" s="49" t="s">
        <v>9</v>
      </c>
      <c r="V22" s="48"/>
      <c r="W22" s="48"/>
      <c r="X22" s="48"/>
      <c r="Y22" s="48"/>
      <c r="Z22" s="48"/>
      <c r="AA22" s="48"/>
      <c r="AB22" s="48"/>
      <c r="AC22" s="48"/>
      <c r="AD22" s="48"/>
      <c r="AE22" s="46"/>
      <c r="AF22" s="46"/>
      <c r="AG22" s="46"/>
      <c r="AH22" s="46"/>
      <c r="AI22" s="46"/>
      <c r="AJ22" s="46"/>
      <c r="AK22" s="46"/>
      <c r="AL22" s="46"/>
    </row>
    <row r="23" spans="2:38" x14ac:dyDescent="0.25">
      <c r="B23" s="43"/>
      <c r="C23" s="57" t="s">
        <v>43</v>
      </c>
      <c r="D23" s="57" t="s">
        <v>44</v>
      </c>
      <c r="E23" s="57" t="s">
        <v>99</v>
      </c>
      <c r="F23" s="57" t="s">
        <v>63</v>
      </c>
      <c r="G23" s="57" t="s">
        <v>100</v>
      </c>
      <c r="H23" s="57" t="s">
        <v>101</v>
      </c>
      <c r="I23" s="57" t="s">
        <v>64</v>
      </c>
      <c r="J23" s="57" t="s">
        <v>102</v>
      </c>
      <c r="K23" s="57" t="s">
        <v>45</v>
      </c>
      <c r="L23" s="57" t="s">
        <v>46</v>
      </c>
      <c r="M23" s="57" t="s">
        <v>78</v>
      </c>
      <c r="N23" s="57" t="s">
        <v>79</v>
      </c>
      <c r="O23" s="106" t="s">
        <v>112</v>
      </c>
      <c r="P23" s="107" t="s">
        <v>113</v>
      </c>
      <c r="Q23" s="107" t="s">
        <v>114</v>
      </c>
      <c r="R23" s="107" t="s">
        <v>115</v>
      </c>
      <c r="S23" s="106" t="s">
        <v>47</v>
      </c>
      <c r="U23" s="43"/>
      <c r="V23" s="57" t="s">
        <v>43</v>
      </c>
      <c r="W23" s="57" t="s">
        <v>44</v>
      </c>
      <c r="X23" s="57" t="s">
        <v>99</v>
      </c>
      <c r="Y23" s="57" t="s">
        <v>63</v>
      </c>
      <c r="Z23" s="57" t="s">
        <v>100</v>
      </c>
      <c r="AA23" s="57" t="s">
        <v>101</v>
      </c>
      <c r="AB23" s="57" t="s">
        <v>64</v>
      </c>
      <c r="AC23" s="57" t="s">
        <v>102</v>
      </c>
      <c r="AD23" s="57" t="s">
        <v>45</v>
      </c>
      <c r="AE23" s="57" t="s">
        <v>46</v>
      </c>
      <c r="AF23" s="57" t="s">
        <v>78</v>
      </c>
      <c r="AG23" s="57" t="s">
        <v>79</v>
      </c>
      <c r="AH23" s="106" t="s">
        <v>112</v>
      </c>
      <c r="AI23" s="107" t="s">
        <v>113</v>
      </c>
      <c r="AJ23" s="107" t="s">
        <v>114</v>
      </c>
      <c r="AK23" s="107" t="s">
        <v>115</v>
      </c>
      <c r="AL23" s="106" t="s">
        <v>47</v>
      </c>
    </row>
    <row r="24" spans="2:38" x14ac:dyDescent="0.25">
      <c r="B24" s="45" t="s">
        <v>66</v>
      </c>
      <c r="H24" s="42">
        <v>1.2275418714191815</v>
      </c>
      <c r="I24" s="42">
        <v>1.2275418714191815</v>
      </c>
      <c r="J24" s="42">
        <v>1.2275418714191815</v>
      </c>
      <c r="K24" s="42">
        <v>-2.4173849689441442</v>
      </c>
      <c r="L24" s="42">
        <v>-1.2451900286133828</v>
      </c>
      <c r="M24" s="42">
        <v>2.7897661164232437</v>
      </c>
      <c r="O24" s="42">
        <v>2.6882647709971481</v>
      </c>
      <c r="P24" s="59">
        <v>2.6882647709971481</v>
      </c>
      <c r="Q24" s="59"/>
      <c r="R24" s="59"/>
      <c r="S24" s="46"/>
      <c r="U24" s="45" t="s">
        <v>66</v>
      </c>
      <c r="AA24" s="41">
        <f>IF(TourMode!BE56="-","",TourMode!BE56)</f>
        <v>0.14687720712730348</v>
      </c>
      <c r="AB24" s="41">
        <f>IF(TourMode!BE56="-","",TourMode!BE56)</f>
        <v>0.14687720712730348</v>
      </c>
      <c r="AC24" s="41">
        <f>IF(TourMode!BE56="-","",TourMode!BE56)</f>
        <v>0.14687720712730348</v>
      </c>
      <c r="AD24" s="41">
        <f>IF(TourMode!BE57="-","",TourMode!BE57)</f>
        <v>0</v>
      </c>
      <c r="AE24" s="41">
        <f>IF(TourMode!BE58="-","",TourMode!BE58)</f>
        <v>0</v>
      </c>
      <c r="AF24" s="41">
        <f>IF(TourMode!BE59="-","",TourMode!BE59)</f>
        <v>0</v>
      </c>
      <c r="AH24" s="41">
        <f>IF(TourMode!BE61="-","",TourMode!BE61)</f>
        <v>0</v>
      </c>
      <c r="AI24" s="60">
        <f t="shared" ref="AI24:AI29" si="0">AH24</f>
        <v>0</v>
      </c>
      <c r="AJ24" s="60"/>
      <c r="AK24" s="60"/>
      <c r="AL24" s="46"/>
    </row>
    <row r="25" spans="2:38" x14ac:dyDescent="0.25">
      <c r="B25" s="47" t="s">
        <v>94</v>
      </c>
      <c r="E25" s="42">
        <v>8.3279556745015887E-2</v>
      </c>
      <c r="F25" s="42">
        <v>8.3279556745015887E-2</v>
      </c>
      <c r="G25" s="42">
        <v>8.3279556745015887E-2</v>
      </c>
      <c r="H25" s="42">
        <v>0.33235384050261774</v>
      </c>
      <c r="I25" s="42">
        <v>0.33235384050261774</v>
      </c>
      <c r="J25" s="42">
        <v>0.33235384050261774</v>
      </c>
      <c r="K25" s="42">
        <v>-1.5349502834962545</v>
      </c>
      <c r="L25" s="42">
        <v>-0.65930375731228796</v>
      </c>
      <c r="M25" s="42">
        <v>-0.99374921112604531</v>
      </c>
      <c r="N25" s="42">
        <v>2.8557010242534258</v>
      </c>
      <c r="O25" s="42">
        <v>3.1224087708324411</v>
      </c>
      <c r="P25" s="59">
        <v>3.1224087708324411</v>
      </c>
      <c r="Q25" s="59"/>
      <c r="R25" s="59"/>
      <c r="S25" s="46"/>
      <c r="U25" s="47" t="s">
        <v>94</v>
      </c>
      <c r="X25" s="42">
        <f>IF(TourMode!BF55="-","",TourMode!BF55)</f>
        <v>0.19949223961724077</v>
      </c>
      <c r="Y25" s="42">
        <f>IF(TourMode!BF55="-","",TourMode!BF55)</f>
        <v>0.19949223961724077</v>
      </c>
      <c r="Z25" s="42">
        <f>IF(TourMode!BF55="-","",TourMode!BF55)</f>
        <v>0.19949223961724077</v>
      </c>
      <c r="AA25" s="41">
        <f>IF(TourMode!BF56="-","",TourMode!BF56)</f>
        <v>0.10476517363016827</v>
      </c>
      <c r="AB25" s="41">
        <f>IF(TourMode!BF56="-","",TourMode!BF56)</f>
        <v>0.10476517363016827</v>
      </c>
      <c r="AC25" s="41">
        <f>IF(TourMode!BF56="-","",TourMode!BF56)</f>
        <v>0.10476517363016827</v>
      </c>
      <c r="AD25" s="41">
        <f>IF(TourMode!BF57="-","",TourMode!BF57)</f>
        <v>0</v>
      </c>
      <c r="AE25" s="41">
        <f>IF(TourMode!BF58="-","",TourMode!BF58)</f>
        <v>0</v>
      </c>
      <c r="AF25" s="41">
        <f>IF(TourMode!BF59="-","",TourMode!BF59)</f>
        <v>0</v>
      </c>
      <c r="AG25" s="41">
        <f>IF(TourMode!BF60="-","",TourMode!BF60)</f>
        <v>0</v>
      </c>
      <c r="AH25" s="41">
        <f>IF(TourMode!BF61="-","",TourMode!BF61)</f>
        <v>0</v>
      </c>
      <c r="AI25" s="60">
        <f t="shared" si="0"/>
        <v>0</v>
      </c>
      <c r="AJ25" s="60"/>
      <c r="AK25" s="60"/>
      <c r="AL25" s="46"/>
    </row>
    <row r="26" spans="2:38" x14ac:dyDescent="0.25">
      <c r="B26" s="47" t="s">
        <v>97</v>
      </c>
      <c r="E26" s="42">
        <v>-9.3636435708700852E-3</v>
      </c>
      <c r="F26" s="42">
        <v>-9.3636435708700852E-3</v>
      </c>
      <c r="G26" s="42">
        <v>-9.3636435708700852E-3</v>
      </c>
      <c r="H26" s="42">
        <v>-0.10255947292108544</v>
      </c>
      <c r="I26" s="42">
        <v>-0.10255947292108544</v>
      </c>
      <c r="J26" s="42">
        <v>-0.10255947292108544</v>
      </c>
      <c r="K26" s="42">
        <v>-1.3199632176157998</v>
      </c>
      <c r="L26" s="42">
        <v>-0.46951624420645044</v>
      </c>
      <c r="M26" s="42">
        <v>1.7306657845376594</v>
      </c>
      <c r="N26" s="42">
        <v>2.1376991202881417</v>
      </c>
      <c r="O26" s="42">
        <v>2.2667735082903406</v>
      </c>
      <c r="P26" s="59">
        <v>2.2667735082903406</v>
      </c>
      <c r="Q26" s="59"/>
      <c r="R26" s="59"/>
      <c r="S26" s="46"/>
      <c r="U26" s="47" t="s">
        <v>97</v>
      </c>
      <c r="X26" s="42">
        <f>IF(TourMode!BG55="-","",TourMode!BG55)</f>
        <v>4.358219453324147E-2</v>
      </c>
      <c r="Y26" s="42">
        <f>IF(TourMode!BG55="-","",TourMode!BG55)</f>
        <v>4.358219453324147E-2</v>
      </c>
      <c r="Z26" s="42">
        <f>IF(TourMode!BG55="-","",TourMode!BG55)</f>
        <v>4.358219453324147E-2</v>
      </c>
      <c r="AA26" s="41">
        <f>IF(TourMode!BG56="-","",TourMode!BG56)</f>
        <v>0.28874888143990418</v>
      </c>
      <c r="AB26" s="41">
        <f>IF(TourMode!BG56="-","",TourMode!BG56)</f>
        <v>0.28874888143990418</v>
      </c>
      <c r="AC26" s="41">
        <f>IF(TourMode!BG56="-","",TourMode!BG56)</f>
        <v>0.28874888143990418</v>
      </c>
      <c r="AD26" s="41">
        <f>IF(TourMode!BG57="-","",TourMode!BG57)</f>
        <v>0</v>
      </c>
      <c r="AE26" s="41">
        <f>IF(TourMode!BG58="-","",TourMode!BG58)</f>
        <v>0</v>
      </c>
      <c r="AF26" s="41">
        <f>IF(TourMode!BG59="-","",TourMode!BG59)</f>
        <v>0</v>
      </c>
      <c r="AG26" s="41">
        <f>IF(TourMode!BG60="-","",TourMode!BG60)</f>
        <v>0</v>
      </c>
      <c r="AH26" s="41">
        <f>IF(TourMode!BG61="-","",TourMode!BG61)</f>
        <v>0</v>
      </c>
      <c r="AI26" s="60">
        <f t="shared" si="0"/>
        <v>0</v>
      </c>
      <c r="AJ26" s="60"/>
      <c r="AK26" s="60"/>
      <c r="AL26" s="46"/>
    </row>
    <row r="27" spans="2:38" x14ac:dyDescent="0.25">
      <c r="B27" s="45" t="s">
        <v>67</v>
      </c>
      <c r="H27" s="42">
        <v>5.355958217906362E-2</v>
      </c>
      <c r="I27" s="42">
        <v>5.355958217906362E-2</v>
      </c>
      <c r="J27" s="42">
        <v>5.355958217906362E-2</v>
      </c>
      <c r="K27" s="42">
        <v>7.3466424029562417E-3</v>
      </c>
      <c r="M27" s="42">
        <v>7.3466424029562417E-3</v>
      </c>
      <c r="O27" s="42">
        <v>7.3466424029562417E-3</v>
      </c>
      <c r="P27" s="59">
        <v>7.3466424029562417E-3</v>
      </c>
      <c r="Q27" s="59"/>
      <c r="R27" s="59"/>
      <c r="S27" s="46"/>
      <c r="U27" s="45" t="s">
        <v>67</v>
      </c>
      <c r="AA27" s="41">
        <f>IF(TourMode!BE88="-","",TourMode!BE88)</f>
        <v>0</v>
      </c>
      <c r="AB27" s="41">
        <f>IF(TourMode!BE88="-","",TourMode!BE88)</f>
        <v>0</v>
      </c>
      <c r="AC27" s="41">
        <f>IF(TourMode!BE88="-","",TourMode!BE88)</f>
        <v>0</v>
      </c>
      <c r="AD27" s="41">
        <f>IF(TourMode!BE89="-","",TourMode!BE89)</f>
        <v>0</v>
      </c>
      <c r="AF27" s="41">
        <f>IF(TourMode!BE91="-","",TourMode!BE91)</f>
        <v>0</v>
      </c>
      <c r="AH27" s="41">
        <f>IF(TourMode!BE93="-","",TourMode!BE93)</f>
        <v>0</v>
      </c>
      <c r="AI27" s="60">
        <f t="shared" si="0"/>
        <v>0</v>
      </c>
      <c r="AJ27" s="60"/>
      <c r="AK27" s="60"/>
      <c r="AL27" s="46"/>
    </row>
    <row r="28" spans="2:38" x14ac:dyDescent="0.25">
      <c r="B28" s="47" t="s">
        <v>95</v>
      </c>
      <c r="H28" s="42">
        <v>-7.4485876471744827</v>
      </c>
      <c r="I28" s="42">
        <v>-7.4485876471744827</v>
      </c>
      <c r="J28" s="42">
        <v>-7.4485876471744827</v>
      </c>
      <c r="K28" s="42">
        <v>0</v>
      </c>
      <c r="M28" s="42">
        <v>0</v>
      </c>
      <c r="N28" s="42">
        <v>0</v>
      </c>
      <c r="O28" s="42">
        <v>0</v>
      </c>
      <c r="P28" s="59">
        <v>0</v>
      </c>
      <c r="Q28" s="59"/>
      <c r="R28" s="59"/>
      <c r="S28" s="46"/>
      <c r="U28" s="47" t="s">
        <v>95</v>
      </c>
      <c r="AA28" s="41">
        <f>IF(TourMode!BF88="-","",TourMode!BF88)</f>
        <v>0</v>
      </c>
      <c r="AB28" s="41">
        <f>IF(TourMode!BF88="-","",TourMode!BF88)</f>
        <v>0</v>
      </c>
      <c r="AC28" s="41">
        <f>IF(TourMode!BF88="-","",TourMode!BF88)</f>
        <v>0</v>
      </c>
      <c r="AD28" s="41">
        <f>IF(TourMode!BF89="-","",TourMode!BF89)</f>
        <v>0</v>
      </c>
      <c r="AF28" s="41">
        <f>IF(TourMode!BF91="-","",TourMode!BF91)</f>
        <v>0</v>
      </c>
      <c r="AG28" s="41">
        <f>IF(TourMode!BF92="-","",TourMode!BF92)</f>
        <v>0</v>
      </c>
      <c r="AH28" s="41">
        <f>IF(TourMode!BF93="-","",TourMode!BF93)</f>
        <v>0</v>
      </c>
      <c r="AI28" s="60">
        <f t="shared" si="0"/>
        <v>0</v>
      </c>
      <c r="AJ28" s="60"/>
      <c r="AK28" s="60"/>
      <c r="AL28" s="46"/>
    </row>
    <row r="29" spans="2:38" x14ac:dyDescent="0.25">
      <c r="B29" s="70" t="s">
        <v>98</v>
      </c>
      <c r="H29" s="42">
        <v>-3.3014972625195562</v>
      </c>
      <c r="I29" s="42">
        <v>-3.3014972625195562</v>
      </c>
      <c r="J29" s="42">
        <v>-3.3014972625195562</v>
      </c>
      <c r="K29" s="42">
        <v>0</v>
      </c>
      <c r="L29" s="71">
        <v>0</v>
      </c>
      <c r="M29" s="71">
        <v>0</v>
      </c>
      <c r="N29" s="71">
        <v>0</v>
      </c>
      <c r="O29" s="71">
        <v>0</v>
      </c>
      <c r="P29" s="59">
        <v>0</v>
      </c>
      <c r="Q29" s="59"/>
      <c r="R29" s="59"/>
      <c r="S29" s="46"/>
      <c r="U29" s="70" t="s">
        <v>98</v>
      </c>
      <c r="AA29" s="72">
        <f>IF(TourMode!BG88="-","",TourMode!BG88)</f>
        <v>0</v>
      </c>
      <c r="AB29" s="72">
        <f>IF(TourMode!BG88="-","",TourMode!BG88)</f>
        <v>0</v>
      </c>
      <c r="AC29" s="72">
        <f>IF(TourMode!BG88="-","",TourMode!BG88)</f>
        <v>0</v>
      </c>
      <c r="AD29" s="72">
        <f>IF(TourMode!BG89="-","",TourMode!BG89)</f>
        <v>0</v>
      </c>
      <c r="AE29" s="72">
        <f>IF(TourMode!BG90="-","",TourMode!BG90)</f>
        <v>0</v>
      </c>
      <c r="AF29" s="72">
        <f>IF(TourMode!BG91="-","",TourMode!BG91)</f>
        <v>0</v>
      </c>
      <c r="AG29" s="72">
        <f>IF(TourMode!BG92="-","",TourMode!BG92)</f>
        <v>0</v>
      </c>
      <c r="AH29" s="72">
        <f>IF(TourMode!BG93="-","",TourMode!BG93)</f>
        <v>0</v>
      </c>
      <c r="AI29" s="60">
        <f t="shared" si="0"/>
        <v>0</v>
      </c>
      <c r="AJ29" s="60"/>
      <c r="AK29" s="60"/>
      <c r="AL29" s="46"/>
    </row>
    <row r="30" spans="2:38" x14ac:dyDescent="0.25">
      <c r="B30" s="73"/>
      <c r="C30" s="74"/>
      <c r="D30" s="74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59"/>
      <c r="Q30" s="59"/>
      <c r="R30" s="59"/>
      <c r="S30" s="59"/>
      <c r="U30" s="73"/>
      <c r="V30" s="74"/>
      <c r="W30" s="74"/>
      <c r="X30" s="75"/>
      <c r="Y30" s="75"/>
      <c r="Z30" s="75"/>
      <c r="AA30" s="76"/>
      <c r="AB30" s="76"/>
      <c r="AC30" s="76"/>
      <c r="AD30" s="76"/>
      <c r="AE30" s="76"/>
      <c r="AF30" s="76"/>
      <c r="AG30" s="76"/>
      <c r="AH30" s="76"/>
      <c r="AI30" s="60"/>
      <c r="AJ30" s="60"/>
      <c r="AK30" s="60"/>
      <c r="AL30" s="59"/>
    </row>
    <row r="31" spans="2:38" x14ac:dyDescent="0.25">
      <c r="B31" s="49" t="s">
        <v>10</v>
      </c>
      <c r="C31" s="48"/>
      <c r="D31" s="48"/>
      <c r="E31" s="48"/>
      <c r="F31" s="48"/>
      <c r="G31" s="48"/>
      <c r="H31" s="48"/>
      <c r="I31" s="48"/>
      <c r="J31" s="48"/>
      <c r="K31" s="46"/>
      <c r="L31" s="46"/>
      <c r="M31" s="46"/>
      <c r="N31" s="46"/>
      <c r="O31" s="46"/>
      <c r="P31" s="46"/>
      <c r="Q31" s="46"/>
      <c r="R31" s="46"/>
      <c r="S31" s="46"/>
      <c r="U31" s="49" t="s">
        <v>10</v>
      </c>
      <c r="V31" s="48"/>
      <c r="W31" s="48"/>
      <c r="X31" s="48"/>
      <c r="Y31" s="48"/>
      <c r="Z31" s="48"/>
      <c r="AA31" s="48"/>
      <c r="AB31" s="48"/>
      <c r="AC31" s="48"/>
      <c r="AD31" s="48"/>
      <c r="AE31" s="46"/>
      <c r="AF31" s="46"/>
      <c r="AG31" s="46"/>
      <c r="AH31" s="46"/>
      <c r="AI31" s="46"/>
      <c r="AJ31" s="46"/>
      <c r="AK31" s="46"/>
      <c r="AL31" s="46"/>
    </row>
    <row r="32" spans="2:38" x14ac:dyDescent="0.25">
      <c r="B32" s="43"/>
      <c r="C32" s="57" t="s">
        <v>43</v>
      </c>
      <c r="D32" s="57" t="s">
        <v>44</v>
      </c>
      <c r="E32" s="57" t="s">
        <v>99</v>
      </c>
      <c r="F32" s="57" t="s">
        <v>63</v>
      </c>
      <c r="G32" s="57" t="s">
        <v>100</v>
      </c>
      <c r="H32" s="57" t="s">
        <v>101</v>
      </c>
      <c r="I32" s="57" t="s">
        <v>64</v>
      </c>
      <c r="J32" s="57" t="s">
        <v>102</v>
      </c>
      <c r="K32" s="57" t="s">
        <v>45</v>
      </c>
      <c r="L32" s="57" t="s">
        <v>46</v>
      </c>
      <c r="M32" s="57" t="s">
        <v>78</v>
      </c>
      <c r="N32" s="57" t="s">
        <v>79</v>
      </c>
      <c r="O32" s="106" t="s">
        <v>112</v>
      </c>
      <c r="P32" s="107" t="s">
        <v>113</v>
      </c>
      <c r="Q32" s="107" t="s">
        <v>114</v>
      </c>
      <c r="R32" s="107" t="s">
        <v>115</v>
      </c>
      <c r="S32" s="106" t="s">
        <v>47</v>
      </c>
      <c r="U32" s="43"/>
      <c r="V32" s="57" t="s">
        <v>43</v>
      </c>
      <c r="W32" s="57" t="s">
        <v>44</v>
      </c>
      <c r="X32" s="57" t="s">
        <v>99</v>
      </c>
      <c r="Y32" s="57" t="s">
        <v>63</v>
      </c>
      <c r="Z32" s="57" t="s">
        <v>100</v>
      </c>
      <c r="AA32" s="57" t="s">
        <v>101</v>
      </c>
      <c r="AB32" s="57" t="s">
        <v>64</v>
      </c>
      <c r="AC32" s="57" t="s">
        <v>102</v>
      </c>
      <c r="AD32" s="57" t="s">
        <v>45</v>
      </c>
      <c r="AE32" s="57" t="s">
        <v>46</v>
      </c>
      <c r="AF32" s="57" t="s">
        <v>78</v>
      </c>
      <c r="AG32" s="57" t="s">
        <v>79</v>
      </c>
      <c r="AH32" s="106" t="s">
        <v>112</v>
      </c>
      <c r="AI32" s="107" t="s">
        <v>113</v>
      </c>
      <c r="AJ32" s="107" t="s">
        <v>114</v>
      </c>
      <c r="AK32" s="107" t="s">
        <v>115</v>
      </c>
      <c r="AL32" s="106" t="s">
        <v>47</v>
      </c>
    </row>
    <row r="33" spans="2:38" x14ac:dyDescent="0.25">
      <c r="B33" s="45" t="s">
        <v>66</v>
      </c>
      <c r="H33" s="42">
        <v>-1.105170336387843E-2</v>
      </c>
      <c r="I33" s="42">
        <v>-1.105170336387843E-2</v>
      </c>
      <c r="J33" s="42">
        <v>-1.105170336387843E-2</v>
      </c>
      <c r="K33" s="42">
        <v>-3.8990312399570239</v>
      </c>
      <c r="L33" s="42">
        <v>-2.9067647483526593</v>
      </c>
      <c r="M33" s="42">
        <v>3.1502923185291176</v>
      </c>
      <c r="O33" s="42">
        <v>3.0384154102723016</v>
      </c>
      <c r="P33" s="59">
        <v>3.0384154102723016</v>
      </c>
      <c r="Q33" s="59"/>
      <c r="R33" s="59"/>
      <c r="S33" s="46"/>
      <c r="U33" s="45" t="s">
        <v>66</v>
      </c>
      <c r="AA33" s="41">
        <f>IF(TourMode!BE72="-","",TourMode!BE72)</f>
        <v>0.18222491404834146</v>
      </c>
      <c r="AB33" s="41">
        <f>IF(TourMode!BE72="-","",TourMode!BE72)</f>
        <v>0.18222491404834146</v>
      </c>
      <c r="AC33" s="41">
        <f>IF(TourMode!BE72="-","",TourMode!BE72)</f>
        <v>0.18222491404834146</v>
      </c>
      <c r="AD33" s="41">
        <f>IF(TourMode!BE73="-","",TourMode!BE73)</f>
        <v>0</v>
      </c>
      <c r="AE33" s="41">
        <f>IF(TourMode!BE74="-","",TourMode!BE74)</f>
        <v>0</v>
      </c>
      <c r="AF33" s="41">
        <f>IF(TourMode!BE75="-","",TourMode!BE75)</f>
        <v>0</v>
      </c>
      <c r="AH33" s="41">
        <f>IF(TourMode!BE77="-","",TourMode!BE77)</f>
        <v>0</v>
      </c>
      <c r="AI33" s="60">
        <f t="shared" ref="AI33:AI38" si="1">AH33</f>
        <v>0</v>
      </c>
      <c r="AJ33" s="60"/>
      <c r="AK33" s="60"/>
      <c r="AL33" s="46"/>
    </row>
    <row r="34" spans="2:38" x14ac:dyDescent="0.25">
      <c r="B34" s="47" t="s">
        <v>94</v>
      </c>
      <c r="E34" s="42">
        <v>-0.13443796360594856</v>
      </c>
      <c r="F34" s="42">
        <v>-0.13443796360594856</v>
      </c>
      <c r="G34" s="42">
        <v>-0.13443796360594856</v>
      </c>
      <c r="H34" s="42">
        <v>-0.22732008886004712</v>
      </c>
      <c r="I34" s="42">
        <v>-0.22732008886004712</v>
      </c>
      <c r="J34" s="42">
        <v>-0.22732008886004712</v>
      </c>
      <c r="K34" s="42">
        <v>-2.9292678721600298</v>
      </c>
      <c r="L34" s="42">
        <v>-2.1676224485576849</v>
      </c>
      <c r="M34" s="42">
        <v>3.4401962334268372</v>
      </c>
      <c r="N34" s="42">
        <v>3.9694478186030042</v>
      </c>
      <c r="O34" s="42">
        <v>4.8693716777356011</v>
      </c>
      <c r="P34" s="59">
        <v>4.8693716777356011</v>
      </c>
      <c r="Q34" s="59"/>
      <c r="R34" s="59"/>
      <c r="S34" s="46"/>
      <c r="U34" s="47" t="s">
        <v>94</v>
      </c>
      <c r="X34" s="42">
        <f>IF(TourMode!BF71="-","",TourMode!BF71)</f>
        <v>0.16058670383934251</v>
      </c>
      <c r="Y34" s="42">
        <f>IF(TourMode!BF71="-","",TourMode!BF71)</f>
        <v>0.16058670383934251</v>
      </c>
      <c r="Z34" s="42">
        <f>IF(TourMode!BF71="-","",TourMode!BF71)</f>
        <v>0.16058670383934251</v>
      </c>
      <c r="AA34" s="41">
        <f>IF(TourMode!BF72="-","",TourMode!BF72)</f>
        <v>0.15428799035425411</v>
      </c>
      <c r="AB34" s="41">
        <f>IF(TourMode!BF72="-","",TourMode!BF72)</f>
        <v>0.15428799035425411</v>
      </c>
      <c r="AC34" s="41">
        <f>IF(TourMode!BF72="-","",TourMode!BF72)</f>
        <v>0.15428799035425411</v>
      </c>
      <c r="AD34" s="41">
        <f>IF(TourMode!BF73="-","",TourMode!BF73)</f>
        <v>0</v>
      </c>
      <c r="AE34" s="41">
        <f>IF(TourMode!BF74="-","",TourMode!BF74)</f>
        <v>0</v>
      </c>
      <c r="AF34" s="41">
        <f>IF(TourMode!BF75="-","",TourMode!BF75)</f>
        <v>0</v>
      </c>
      <c r="AG34" s="41">
        <f>IF(TourMode!BF76="-","",TourMode!BF76)</f>
        <v>0</v>
      </c>
      <c r="AH34" s="41">
        <f>IF(TourMode!BF77="-","",TourMode!BF77)</f>
        <v>0</v>
      </c>
      <c r="AI34" s="60">
        <f t="shared" si="1"/>
        <v>0</v>
      </c>
      <c r="AJ34" s="60"/>
      <c r="AK34" s="60"/>
      <c r="AL34" s="46"/>
    </row>
    <row r="35" spans="2:38" x14ac:dyDescent="0.25">
      <c r="B35" s="47" t="s">
        <v>97</v>
      </c>
      <c r="E35" s="42">
        <v>2.4319492772368195E-2</v>
      </c>
      <c r="F35" s="42">
        <v>2.4319492772368195E-2</v>
      </c>
      <c r="G35" s="42">
        <v>2.4319492772368195E-2</v>
      </c>
      <c r="H35" s="42">
        <v>-1.1073713368672349E-2</v>
      </c>
      <c r="I35" s="42">
        <v>-1.1073713368672349E-2</v>
      </c>
      <c r="J35" s="42">
        <v>-1.1073713368672349E-2</v>
      </c>
      <c r="K35" s="42">
        <v>-1.9754517348844371</v>
      </c>
      <c r="L35" s="42">
        <v>-1.2478328060963222</v>
      </c>
      <c r="M35" s="42">
        <v>2.5581247148985247</v>
      </c>
      <c r="N35" s="42">
        <v>2.5929053525744177</v>
      </c>
      <c r="O35" s="42">
        <v>3.2862436093561813</v>
      </c>
      <c r="P35" s="59">
        <v>3.2862436093561813</v>
      </c>
      <c r="Q35" s="59"/>
      <c r="R35" s="59"/>
      <c r="S35" s="46"/>
      <c r="U35" s="47" t="s">
        <v>97</v>
      </c>
      <c r="X35" s="42">
        <f>IF(TourMode!BG71="-","",TourMode!BG71)</f>
        <v>-0.10931172059940136</v>
      </c>
      <c r="Y35" s="42">
        <f>IF(TourMode!BG71="-","",TourMode!BG71)</f>
        <v>-0.10931172059940136</v>
      </c>
      <c r="Z35" s="42">
        <f>IF(TourMode!BG71="-","",TourMode!BG71)</f>
        <v>-0.10931172059940136</v>
      </c>
      <c r="AA35" s="41">
        <f>IF(TourMode!BG72="-","",TourMode!BG72)</f>
        <v>6.3707265358279377E-2</v>
      </c>
      <c r="AB35" s="41">
        <f>IF(TourMode!BG72="-","",TourMode!BG72)</f>
        <v>6.3707265358279377E-2</v>
      </c>
      <c r="AC35" s="41">
        <f>IF(TourMode!BG72="-","",TourMode!BG72)</f>
        <v>6.3707265358279377E-2</v>
      </c>
      <c r="AD35" s="41">
        <f>IF(TourMode!BG73="-","",TourMode!BG73)</f>
        <v>0</v>
      </c>
      <c r="AE35" s="41">
        <f>IF(TourMode!BG74="-","",TourMode!BG74)</f>
        <v>0</v>
      </c>
      <c r="AF35" s="41">
        <f>IF(TourMode!BG75="-","",TourMode!BG75)</f>
        <v>0</v>
      </c>
      <c r="AG35" s="41">
        <f>IF(TourMode!BG76="-","",TourMode!BG76)</f>
        <v>0</v>
      </c>
      <c r="AH35" s="41">
        <f>IF(TourMode!BG77="-","",TourMode!BG77)</f>
        <v>0</v>
      </c>
      <c r="AI35" s="60">
        <f t="shared" si="1"/>
        <v>0</v>
      </c>
      <c r="AJ35" s="60"/>
      <c r="AK35" s="60"/>
      <c r="AL35" s="46"/>
    </row>
    <row r="36" spans="2:38" x14ac:dyDescent="0.25">
      <c r="B36" s="45" t="s">
        <v>67</v>
      </c>
      <c r="H36" s="42">
        <v>-6.9940968231067426</v>
      </c>
      <c r="I36" s="42">
        <v>-6.9940968231067426</v>
      </c>
      <c r="J36" s="42">
        <v>-6.9940968231067426</v>
      </c>
      <c r="K36" s="42">
        <v>-6.9940968231067426</v>
      </c>
      <c r="M36" s="42">
        <v>-6.9940968231067426</v>
      </c>
      <c r="O36" s="42">
        <v>-6.9940968231067426</v>
      </c>
      <c r="P36" s="59">
        <v>-6.9940968231067426</v>
      </c>
      <c r="Q36" s="59"/>
      <c r="R36" s="59"/>
      <c r="S36" s="46"/>
      <c r="U36" s="45" t="s">
        <v>67</v>
      </c>
      <c r="AA36" s="41">
        <f>IF(TourMode!BE104="-","",TourMode!BE104)</f>
        <v>0.25</v>
      </c>
      <c r="AB36" s="41">
        <f>IF(TourMode!BE104="-","",TourMode!BE104)</f>
        <v>0.25</v>
      </c>
      <c r="AC36" s="41">
        <f>IF(TourMode!BE104="-","",TourMode!BE104)</f>
        <v>0.25</v>
      </c>
      <c r="AD36" s="41">
        <f>IF(TourMode!BE105="-","",TourMode!BE105)</f>
        <v>0</v>
      </c>
      <c r="AF36" s="41">
        <f>IF(TourMode!BE107="-","",TourMode!BE107)</f>
        <v>0</v>
      </c>
      <c r="AH36" s="41">
        <f>IF(TourMode!BE109="-","",TourMode!BE109)</f>
        <v>0</v>
      </c>
      <c r="AI36" s="60">
        <f t="shared" si="1"/>
        <v>0</v>
      </c>
      <c r="AJ36" s="60"/>
      <c r="AK36" s="60"/>
      <c r="AL36" s="46"/>
    </row>
    <row r="37" spans="2:38" x14ac:dyDescent="0.25">
      <c r="B37" s="47" t="s">
        <v>95</v>
      </c>
      <c r="H37" s="42">
        <v>-20.17941095461093</v>
      </c>
      <c r="I37" s="42">
        <v>-20.17941095461093</v>
      </c>
      <c r="J37" s="42">
        <v>-20.17941095461093</v>
      </c>
      <c r="K37" s="42">
        <v>0</v>
      </c>
      <c r="M37" s="42">
        <v>0</v>
      </c>
      <c r="N37" s="42">
        <v>0</v>
      </c>
      <c r="O37" s="42">
        <v>0</v>
      </c>
      <c r="P37" s="59">
        <v>0</v>
      </c>
      <c r="Q37" s="59"/>
      <c r="R37" s="59"/>
      <c r="S37" s="46"/>
      <c r="U37" s="47" t="s">
        <v>95</v>
      </c>
      <c r="AA37" s="41">
        <f>IF(TourMode!BF104="-","",TourMode!BF104)</f>
        <v>0.25</v>
      </c>
      <c r="AB37" s="41">
        <f>IF(TourMode!BF104="-","",TourMode!BF104)</f>
        <v>0.25</v>
      </c>
      <c r="AC37" s="41">
        <f>IF(TourMode!BF104="-","",TourMode!BF104)</f>
        <v>0.25</v>
      </c>
      <c r="AD37" s="41">
        <f>IF(TourMode!BF105="-","",TourMode!BF105)</f>
        <v>0</v>
      </c>
      <c r="AF37" s="41">
        <f>IF(TourMode!BF107="-","",TourMode!BF107)</f>
        <v>0</v>
      </c>
      <c r="AG37" s="41">
        <f>IF(TourMode!BF108="-","",TourMode!BF108)</f>
        <v>0</v>
      </c>
      <c r="AH37" s="41">
        <f>IF(TourMode!BF109="-","",TourMode!BF109)</f>
        <v>0</v>
      </c>
      <c r="AI37" s="60">
        <f t="shared" si="1"/>
        <v>0</v>
      </c>
      <c r="AJ37" s="60"/>
      <c r="AK37" s="60"/>
      <c r="AL37" s="46"/>
    </row>
    <row r="38" spans="2:38" x14ac:dyDescent="0.25">
      <c r="B38" s="70" t="s">
        <v>98</v>
      </c>
      <c r="H38" s="42">
        <v>0.45003727811512839</v>
      </c>
      <c r="I38" s="42">
        <v>0.45003727811512839</v>
      </c>
      <c r="J38" s="42">
        <v>0.45003727811512839</v>
      </c>
      <c r="K38" s="42">
        <v>0</v>
      </c>
      <c r="L38" s="71">
        <v>0</v>
      </c>
      <c r="M38" s="71">
        <v>0</v>
      </c>
      <c r="N38" s="71">
        <v>0</v>
      </c>
      <c r="O38" s="71">
        <v>0</v>
      </c>
      <c r="P38" s="59">
        <v>0</v>
      </c>
      <c r="Q38" s="59"/>
      <c r="R38" s="59"/>
      <c r="S38" s="46"/>
      <c r="U38" s="70" t="s">
        <v>98</v>
      </c>
      <c r="AA38" s="72">
        <f>IF(TourMode!BG104="-","",TourMode!BG104)</f>
        <v>0.25</v>
      </c>
      <c r="AB38" s="72">
        <f>IF(TourMode!BG104="-","",TourMode!BG104)</f>
        <v>0.25</v>
      </c>
      <c r="AC38" s="72">
        <f>IF(TourMode!BG104="-","",TourMode!BG104)</f>
        <v>0.25</v>
      </c>
      <c r="AD38" s="72">
        <f>IF(TourMode!BG105="-","",TourMode!BG105)</f>
        <v>0</v>
      </c>
      <c r="AE38" s="72">
        <f>IF(TourMode!BG106="-","",TourMode!BG106)</f>
        <v>0</v>
      </c>
      <c r="AF38" s="72">
        <f>IF(TourMode!BG107="-","",TourMode!BG107)</f>
        <v>0</v>
      </c>
      <c r="AG38" s="72">
        <f>IF(TourMode!BG108="-","",TourMode!BG108)</f>
        <v>0</v>
      </c>
      <c r="AH38" s="72">
        <f>IF(TourMode!BG109="-","",TourMode!BG109)</f>
        <v>0</v>
      </c>
      <c r="AI38" s="60">
        <f t="shared" si="1"/>
        <v>0</v>
      </c>
      <c r="AJ38" s="60"/>
      <c r="AK38" s="60"/>
      <c r="AL38" s="46"/>
    </row>
    <row r="39" spans="2:38" x14ac:dyDescent="0.25">
      <c r="B39" s="73"/>
      <c r="C39" s="74"/>
      <c r="D39" s="74"/>
      <c r="E39" s="75"/>
      <c r="F39" s="75"/>
      <c r="G39" s="75"/>
      <c r="H39" s="75"/>
      <c r="I39" s="75"/>
      <c r="J39" s="75"/>
      <c r="K39" s="75"/>
      <c r="L39" s="75"/>
      <c r="M39" s="75"/>
      <c r="N39" s="75"/>
      <c r="O39" s="75"/>
      <c r="P39" s="59"/>
      <c r="Q39" s="59"/>
      <c r="R39" s="59"/>
      <c r="S39" s="59"/>
      <c r="U39" s="73"/>
      <c r="V39" s="74"/>
      <c r="W39" s="74"/>
      <c r="X39" s="75"/>
      <c r="Y39" s="75"/>
      <c r="Z39" s="75"/>
      <c r="AA39" s="76"/>
      <c r="AB39" s="76"/>
      <c r="AC39" s="76"/>
      <c r="AD39" s="76"/>
      <c r="AE39" s="76"/>
      <c r="AF39" s="76"/>
      <c r="AG39" s="76"/>
      <c r="AH39" s="76"/>
      <c r="AI39" s="60"/>
      <c r="AJ39" s="60"/>
      <c r="AK39" s="60"/>
      <c r="AL39" s="59"/>
    </row>
    <row r="40" spans="2:38" x14ac:dyDescent="0.25">
      <c r="B40" s="49" t="s">
        <v>68</v>
      </c>
      <c r="C40" s="48"/>
      <c r="D40" s="48"/>
      <c r="E40" s="48"/>
      <c r="F40" s="48"/>
      <c r="G40" s="48"/>
      <c r="H40" s="48"/>
      <c r="I40" s="48"/>
      <c r="J40" s="48"/>
      <c r="K40" s="46"/>
      <c r="L40" s="46"/>
      <c r="M40" s="46"/>
      <c r="N40" s="48"/>
      <c r="O40" s="48"/>
      <c r="P40" s="48"/>
      <c r="Q40" s="48"/>
      <c r="R40" s="48"/>
      <c r="S40" s="46"/>
      <c r="U40" s="49" t="s">
        <v>68</v>
      </c>
      <c r="V40" s="48"/>
      <c r="W40" s="48"/>
      <c r="X40" s="48"/>
      <c r="Y40" s="48"/>
      <c r="Z40" s="48"/>
      <c r="AA40" s="48"/>
      <c r="AB40" s="48"/>
      <c r="AC40" s="48"/>
      <c r="AD40" s="48"/>
      <c r="AE40" s="46"/>
      <c r="AF40" s="46"/>
      <c r="AG40" s="46"/>
      <c r="AH40" s="46"/>
      <c r="AI40" s="46"/>
      <c r="AJ40" s="46"/>
      <c r="AK40" s="46"/>
      <c r="AL40" s="46"/>
    </row>
    <row r="41" spans="2:38" x14ac:dyDescent="0.25">
      <c r="B41" s="43"/>
      <c r="C41" s="57" t="s">
        <v>43</v>
      </c>
      <c r="D41" s="57" t="s">
        <v>44</v>
      </c>
      <c r="E41" s="57" t="s">
        <v>99</v>
      </c>
      <c r="F41" s="57" t="s">
        <v>63</v>
      </c>
      <c r="G41" s="57" t="s">
        <v>100</v>
      </c>
      <c r="H41" s="57" t="s">
        <v>101</v>
      </c>
      <c r="I41" s="57" t="s">
        <v>64</v>
      </c>
      <c r="J41" s="57" t="s">
        <v>102</v>
      </c>
      <c r="K41" s="57" t="s">
        <v>45</v>
      </c>
      <c r="L41" s="57" t="s">
        <v>46</v>
      </c>
      <c r="M41" s="57" t="s">
        <v>78</v>
      </c>
      <c r="N41" s="57" t="s">
        <v>79</v>
      </c>
      <c r="O41" s="106" t="s">
        <v>112</v>
      </c>
      <c r="P41" s="107" t="s">
        <v>113</v>
      </c>
      <c r="Q41" s="107" t="s">
        <v>114</v>
      </c>
      <c r="R41" s="107" t="s">
        <v>115</v>
      </c>
      <c r="S41" s="106" t="s">
        <v>47</v>
      </c>
      <c r="U41" s="43"/>
      <c r="V41" s="57" t="s">
        <v>43</v>
      </c>
      <c r="W41" s="57" t="s">
        <v>44</v>
      </c>
      <c r="X41" s="57" t="s">
        <v>99</v>
      </c>
      <c r="Y41" s="57" t="s">
        <v>63</v>
      </c>
      <c r="Z41" s="57" t="s">
        <v>100</v>
      </c>
      <c r="AA41" s="57" t="s">
        <v>101</v>
      </c>
      <c r="AB41" s="57" t="s">
        <v>64</v>
      </c>
      <c r="AC41" s="57" t="s">
        <v>102</v>
      </c>
      <c r="AD41" s="57" t="s">
        <v>45</v>
      </c>
      <c r="AE41" s="57" t="s">
        <v>46</v>
      </c>
      <c r="AF41" s="57" t="s">
        <v>78</v>
      </c>
      <c r="AG41" s="57" t="s">
        <v>79</v>
      </c>
      <c r="AH41" s="106" t="s">
        <v>112</v>
      </c>
      <c r="AI41" s="107" t="s">
        <v>113</v>
      </c>
      <c r="AJ41" s="107" t="s">
        <v>114</v>
      </c>
      <c r="AK41" s="107" t="s">
        <v>115</v>
      </c>
      <c r="AL41" s="106" t="s">
        <v>47</v>
      </c>
    </row>
    <row r="42" spans="2:38" x14ac:dyDescent="0.25">
      <c r="B42" s="45" t="s">
        <v>65</v>
      </c>
      <c r="K42" s="42">
        <v>-1.3268420038635846</v>
      </c>
      <c r="L42" s="42">
        <v>-0.76358792038157064</v>
      </c>
      <c r="M42" s="42">
        <v>0.92070597100381246</v>
      </c>
      <c r="O42" s="78"/>
      <c r="S42" s="46"/>
      <c r="U42" s="45" t="s">
        <v>65</v>
      </c>
      <c r="AD42" s="41">
        <f>IF(TourMode!BE121="-","",TourMode!BE121)</f>
        <v>0</v>
      </c>
      <c r="AE42" s="41">
        <f>IF(TourMode!BE122="-","",TourMode!BE122)</f>
        <v>0</v>
      </c>
      <c r="AF42" s="41">
        <f>IF(TourMode!BE123="-","",TourMode!BE123)</f>
        <v>0</v>
      </c>
      <c r="AH42" s="78"/>
      <c r="AI42" s="60"/>
      <c r="AL42" s="48"/>
    </row>
    <row r="43" spans="2:38" x14ac:dyDescent="0.25">
      <c r="B43" s="47" t="s">
        <v>93</v>
      </c>
      <c r="E43" s="42">
        <v>-1.6860679197309423</v>
      </c>
      <c r="F43" s="42">
        <v>-1.6860679197309423</v>
      </c>
      <c r="G43" s="42">
        <v>-1.6860679197309423</v>
      </c>
      <c r="H43" s="42">
        <v>-1.4054849571479544</v>
      </c>
      <c r="I43" s="42">
        <v>-1.4054849571479544</v>
      </c>
      <c r="J43" s="42">
        <v>-1.4054849571479544</v>
      </c>
      <c r="K43" s="42">
        <v>-5.2824270703490139</v>
      </c>
      <c r="L43" s="42">
        <v>-3.8401698782793039</v>
      </c>
      <c r="M43" s="42">
        <v>-0.87351376144134141</v>
      </c>
      <c r="O43" s="78"/>
      <c r="S43" s="46"/>
      <c r="U43" s="47" t="s">
        <v>93</v>
      </c>
      <c r="X43" s="42">
        <f>IF(TourMode!BF119="-","",TourMode!BF119)</f>
        <v>0</v>
      </c>
      <c r="Y43" s="42">
        <f>IF(TourMode!BF119="-","",TourMode!BF119)</f>
        <v>0</v>
      </c>
      <c r="Z43" s="42">
        <f>IF(TourMode!BF119="-","",TourMode!BF119)</f>
        <v>0</v>
      </c>
      <c r="AA43" s="41">
        <f>IF(TourMode!BF120="-","",TourMode!BF120)</f>
        <v>0</v>
      </c>
      <c r="AB43" s="41">
        <f>IF(TourMode!BF120="-","",TourMode!BF120)</f>
        <v>0</v>
      </c>
      <c r="AC43" s="41">
        <f>IF(TourMode!BF120="-","",TourMode!BF120)</f>
        <v>0</v>
      </c>
      <c r="AD43" s="41">
        <f>IF(TourMode!BF121="-","",TourMode!BF121)</f>
        <v>0</v>
      </c>
      <c r="AE43" s="41">
        <f>IF(TourMode!BF122="-","",TourMode!BF122)</f>
        <v>0</v>
      </c>
      <c r="AF43" s="41">
        <f>IF(TourMode!BF123="-","",TourMode!BF123)</f>
        <v>0</v>
      </c>
      <c r="AH43" s="78"/>
      <c r="AI43" s="60"/>
      <c r="AL43" s="48"/>
    </row>
    <row r="44" spans="2:38" x14ac:dyDescent="0.25">
      <c r="B44" s="47" t="s">
        <v>96</v>
      </c>
      <c r="C44" s="79"/>
      <c r="D44" s="79"/>
      <c r="E44" s="42">
        <v>-0.12747424738905103</v>
      </c>
      <c r="F44" s="42">
        <v>-0.12747424738905103</v>
      </c>
      <c r="G44" s="42">
        <v>-0.12747424738905103</v>
      </c>
      <c r="H44" s="42">
        <v>-4.578649643434151E-2</v>
      </c>
      <c r="I44" s="42">
        <v>-4.578649643434151E-2</v>
      </c>
      <c r="J44" s="42">
        <v>-4.578649643434151E-2</v>
      </c>
      <c r="K44" s="42">
        <v>-1.477458705379562</v>
      </c>
      <c r="L44" s="42">
        <v>-0.51480068042240201</v>
      </c>
      <c r="M44" s="42">
        <v>1.278425312635914</v>
      </c>
      <c r="N44" s="79"/>
      <c r="O44" s="80"/>
      <c r="S44" s="46"/>
      <c r="U44" s="47" t="s">
        <v>96</v>
      </c>
      <c r="V44" s="79"/>
      <c r="W44" s="79"/>
      <c r="X44" s="42">
        <f>IF(TourMode!BG119="-","",TourMode!BG119)</f>
        <v>0</v>
      </c>
      <c r="Y44" s="42">
        <f>IF(TourMode!BG119="-","",TourMode!BG119)</f>
        <v>0</v>
      </c>
      <c r="Z44" s="42">
        <f>IF(TourMode!BG119="-","",TourMode!BG119)</f>
        <v>0</v>
      </c>
      <c r="AA44" s="41">
        <f>IF(TourMode!BG120="-","",TourMode!BG120)</f>
        <v>0</v>
      </c>
      <c r="AB44" s="41">
        <f>IF(TourMode!BG120="-","",TourMode!BG120)</f>
        <v>0</v>
      </c>
      <c r="AC44" s="41">
        <f>IF(TourMode!BG120="-","",TourMode!BG120)</f>
        <v>0</v>
      </c>
      <c r="AD44" s="41">
        <f>IF(TourMode!BG121="-","",TourMode!BG121)</f>
        <v>0</v>
      </c>
      <c r="AE44" s="41">
        <f>IF(TourMode!BG122="-","",TourMode!BG122)</f>
        <v>0</v>
      </c>
      <c r="AF44" s="41">
        <f>IF(TourMode!BG123="-","",TourMode!BG123)</f>
        <v>0</v>
      </c>
      <c r="AG44" s="79"/>
      <c r="AH44" s="80"/>
      <c r="AI44" s="60"/>
      <c r="AL44" s="48"/>
    </row>
    <row r="45" spans="2:38" x14ac:dyDescent="0.25">
      <c r="B45" s="73"/>
      <c r="C45" s="74"/>
      <c r="D45" s="74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59"/>
      <c r="Q45" s="59"/>
      <c r="R45" s="59"/>
      <c r="S45" s="59"/>
      <c r="U45" s="73"/>
      <c r="V45" s="74"/>
      <c r="W45" s="74"/>
      <c r="X45" s="75"/>
      <c r="Y45" s="75"/>
      <c r="Z45" s="75"/>
      <c r="AA45" s="76"/>
      <c r="AB45" s="76"/>
      <c r="AC45" s="76"/>
      <c r="AD45" s="76"/>
      <c r="AE45" s="76"/>
      <c r="AF45" s="76"/>
      <c r="AG45" s="76"/>
      <c r="AH45" s="76"/>
      <c r="AI45" s="60"/>
      <c r="AJ45" s="60"/>
      <c r="AK45" s="60"/>
      <c r="AL45" s="59"/>
    </row>
    <row r="46" spans="2:38" x14ac:dyDescent="0.25"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AG46" s="40"/>
      <c r="AH46" s="40"/>
      <c r="AI46" s="40"/>
      <c r="AJ46" s="40"/>
      <c r="AK46" s="40"/>
      <c r="AL46" s="40"/>
    </row>
    <row r="47" spans="2:38" x14ac:dyDescent="0.25">
      <c r="B47" s="3"/>
      <c r="S47" s="46"/>
      <c r="U47" s="3"/>
    </row>
    <row r="48" spans="2:38" x14ac:dyDescent="0.25">
      <c r="B48" s="46"/>
      <c r="C48" s="77"/>
      <c r="D48" s="77"/>
      <c r="E48" s="77"/>
      <c r="F48" s="77"/>
      <c r="G48" s="77"/>
      <c r="H48" s="77"/>
      <c r="I48" s="77"/>
      <c r="J48" s="77"/>
      <c r="K48" s="77"/>
      <c r="L48" s="77"/>
      <c r="M48" s="77"/>
      <c r="N48" s="77"/>
      <c r="O48" s="77"/>
      <c r="P48" s="77"/>
      <c r="Q48" s="77"/>
      <c r="R48" s="77"/>
      <c r="S48" s="44"/>
      <c r="U48" s="46"/>
      <c r="V48" s="77"/>
      <c r="W48" s="77"/>
      <c r="X48" s="77"/>
      <c r="Y48" s="77"/>
      <c r="Z48" s="77"/>
      <c r="AA48" s="77"/>
      <c r="AB48" s="77"/>
      <c r="AC48" s="77"/>
      <c r="AD48" s="77"/>
      <c r="AE48" s="77"/>
      <c r="AF48" s="77"/>
      <c r="AG48" s="77"/>
      <c r="AH48" s="77"/>
      <c r="AI48" s="77"/>
      <c r="AJ48" s="77"/>
      <c r="AK48" s="77"/>
      <c r="AL48" s="77"/>
    </row>
    <row r="49" spans="2:38" x14ac:dyDescent="0.25">
      <c r="B49" s="48"/>
      <c r="H49" s="59"/>
      <c r="I49" s="59"/>
      <c r="J49" s="59"/>
      <c r="K49" s="60"/>
      <c r="L49" s="60"/>
      <c r="M49" s="60"/>
      <c r="O49" s="59"/>
      <c r="P49" s="59"/>
      <c r="Q49" s="59"/>
      <c r="R49" s="59"/>
      <c r="S49" s="59"/>
      <c r="U49" s="48"/>
      <c r="AA49" s="60"/>
      <c r="AB49" s="60"/>
      <c r="AC49" s="60"/>
      <c r="AD49" s="60"/>
      <c r="AE49" s="60"/>
      <c r="AF49" s="60"/>
      <c r="AH49" s="60"/>
      <c r="AI49" s="60"/>
      <c r="AJ49" s="60"/>
      <c r="AK49" s="60"/>
      <c r="AL49" s="59"/>
    </row>
    <row r="50" spans="2:38" x14ac:dyDescent="0.25">
      <c r="B50" s="58"/>
      <c r="E50" s="59"/>
      <c r="F50" s="59"/>
      <c r="G50" s="59"/>
      <c r="H50" s="59"/>
      <c r="I50" s="59"/>
      <c r="J50" s="59"/>
      <c r="K50" s="60"/>
      <c r="L50" s="60"/>
      <c r="M50" s="60"/>
      <c r="N50" s="59"/>
      <c r="O50" s="59"/>
      <c r="P50" s="59"/>
      <c r="Q50" s="59"/>
      <c r="R50" s="59"/>
      <c r="S50" s="59"/>
      <c r="U50" s="58"/>
      <c r="X50" s="59"/>
      <c r="Y50" s="59"/>
      <c r="Z50" s="59"/>
      <c r="AA50" s="60"/>
      <c r="AB50" s="60"/>
      <c r="AC50" s="60"/>
      <c r="AD50" s="60"/>
      <c r="AE50" s="60"/>
      <c r="AF50" s="60"/>
      <c r="AG50" s="60"/>
      <c r="AH50" s="60"/>
      <c r="AI50" s="60"/>
      <c r="AJ50" s="60"/>
      <c r="AK50" s="60"/>
      <c r="AL50" s="59"/>
    </row>
    <row r="51" spans="2:38" x14ac:dyDescent="0.25">
      <c r="B51" s="58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U51" s="58"/>
      <c r="X51" s="59"/>
      <c r="Y51" s="59"/>
      <c r="Z51" s="59"/>
      <c r="AA51" s="60"/>
      <c r="AB51" s="60"/>
      <c r="AC51" s="60"/>
      <c r="AD51" s="60"/>
      <c r="AE51" s="60"/>
      <c r="AF51" s="60"/>
      <c r="AG51" s="60"/>
      <c r="AH51" s="60"/>
      <c r="AI51" s="60"/>
      <c r="AJ51" s="60"/>
      <c r="AK51" s="60"/>
      <c r="AL51" s="59"/>
    </row>
    <row r="52" spans="2:38" x14ac:dyDescent="0.25">
      <c r="B52" s="58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W52" s="59"/>
      <c r="X52" s="59"/>
      <c r="Y52" s="60"/>
      <c r="Z52" s="60"/>
      <c r="AA52" s="60"/>
      <c r="AB52" s="60"/>
      <c r="AC52" s="60"/>
      <c r="AD52" s="60"/>
      <c r="AE52" s="60"/>
      <c r="AF52" s="60"/>
      <c r="AG52" s="60"/>
      <c r="AH52" s="59"/>
      <c r="AI52" s="59"/>
      <c r="AJ52" s="59"/>
      <c r="AK52" s="59"/>
    </row>
  </sheetData>
  <customSheetViews>
    <customSheetView guid="{CB0316A8-D06A-4E03-A96E-D1FB4B7EA1CC}" scale="80">
      <selection activeCell="I42" sqref="I42"/>
    </customSheetView>
  </customSheetView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45"/>
  <sheetViews>
    <sheetView topLeftCell="A19" workbookViewId="0">
      <selection activeCell="G6" sqref="G6"/>
    </sheetView>
  </sheetViews>
  <sheetFormatPr defaultRowHeight="15" x14ac:dyDescent="0.25"/>
  <cols>
    <col min="4" max="6" width="10.5703125" bestFit="1" customWidth="1"/>
    <col min="7" max="7" width="10.5703125" style="64" customWidth="1"/>
    <col min="14" max="14" width="10.5703125" bestFit="1" customWidth="1"/>
    <col min="17" max="17" width="10.5703125" bestFit="1" customWidth="1"/>
  </cols>
  <sheetData>
    <row r="1" spans="3:17" s="64" customFormat="1" x14ac:dyDescent="0.25"/>
    <row r="2" spans="3:17" s="64" customFormat="1" x14ac:dyDescent="0.25">
      <c r="C2" s="82"/>
      <c r="D2" s="64">
        <v>0</v>
      </c>
      <c r="E2" s="64">
        <v>1</v>
      </c>
      <c r="F2" s="64">
        <v>2</v>
      </c>
      <c r="G2" s="64">
        <v>3</v>
      </c>
      <c r="H2" s="64">
        <v>4</v>
      </c>
      <c r="I2" s="64">
        <v>5</v>
      </c>
      <c r="J2" s="64">
        <v>6</v>
      </c>
      <c r="K2" s="64">
        <v>7</v>
      </c>
      <c r="L2" s="64">
        <v>8</v>
      </c>
      <c r="M2" s="64">
        <v>9</v>
      </c>
      <c r="N2" s="64">
        <v>11</v>
      </c>
    </row>
    <row r="3" spans="3:17" s="64" customFormat="1" x14ac:dyDescent="0.25">
      <c r="C3" s="82">
        <v>0</v>
      </c>
      <c r="D3" s="64">
        <v>7131</v>
      </c>
      <c r="E3" s="64">
        <v>4831</v>
      </c>
      <c r="F3" s="64">
        <v>1470</v>
      </c>
      <c r="G3" s="64">
        <v>185</v>
      </c>
      <c r="H3" s="64">
        <v>104</v>
      </c>
      <c r="I3" s="64">
        <v>22</v>
      </c>
      <c r="J3" s="64">
        <v>10</v>
      </c>
      <c r="K3" s="64">
        <v>9</v>
      </c>
      <c r="L3" s="64">
        <v>0</v>
      </c>
      <c r="M3" s="64">
        <v>0</v>
      </c>
      <c r="N3" s="64">
        <v>0</v>
      </c>
    </row>
    <row r="4" spans="3:17" s="64" customFormat="1" x14ac:dyDescent="0.25">
      <c r="C4" s="82">
        <v>1</v>
      </c>
      <c r="D4" s="64">
        <v>16253</v>
      </c>
      <c r="E4" s="64">
        <v>23389</v>
      </c>
      <c r="F4" s="64">
        <v>5311</v>
      </c>
      <c r="G4" s="64">
        <v>483</v>
      </c>
      <c r="H4" s="64">
        <v>87</v>
      </c>
      <c r="I4" s="64">
        <v>20</v>
      </c>
      <c r="J4" s="64">
        <v>8</v>
      </c>
      <c r="K4" s="64">
        <v>6</v>
      </c>
      <c r="L4" s="64">
        <v>2</v>
      </c>
      <c r="M4" s="64">
        <v>1</v>
      </c>
      <c r="N4" s="64">
        <v>0</v>
      </c>
    </row>
    <row r="5" spans="3:17" s="64" customFormat="1" x14ac:dyDescent="0.25">
      <c r="C5" s="82">
        <v>2</v>
      </c>
      <c r="D5" s="64">
        <v>8683</v>
      </c>
      <c r="E5" s="64">
        <v>19708</v>
      </c>
      <c r="F5" s="64">
        <v>21412</v>
      </c>
      <c r="G5" s="64">
        <v>1346</v>
      </c>
      <c r="H5" s="64">
        <v>398</v>
      </c>
      <c r="I5" s="64">
        <v>109</v>
      </c>
      <c r="J5" s="64">
        <v>33</v>
      </c>
      <c r="K5" s="64">
        <v>14</v>
      </c>
      <c r="L5" s="64">
        <v>3</v>
      </c>
      <c r="M5" s="64">
        <v>0</v>
      </c>
      <c r="N5" s="64">
        <v>0</v>
      </c>
    </row>
    <row r="6" spans="3:17" s="64" customFormat="1" x14ac:dyDescent="0.25">
      <c r="C6" s="82">
        <v>3</v>
      </c>
      <c r="D6" s="64">
        <v>2081</v>
      </c>
      <c r="E6" s="64">
        <v>6637</v>
      </c>
      <c r="F6" s="64">
        <v>9143</v>
      </c>
      <c r="G6" s="64">
        <v>2373</v>
      </c>
      <c r="H6" s="64">
        <v>621</v>
      </c>
      <c r="I6" s="64">
        <v>201</v>
      </c>
      <c r="J6" s="64">
        <v>65</v>
      </c>
      <c r="K6" s="64">
        <v>26</v>
      </c>
      <c r="L6" s="64">
        <v>15</v>
      </c>
      <c r="M6" s="64">
        <v>2</v>
      </c>
      <c r="N6" s="64">
        <v>4</v>
      </c>
    </row>
    <row r="7" spans="3:17" s="64" customFormat="1" x14ac:dyDescent="0.25">
      <c r="C7" s="82">
        <v>4</v>
      </c>
      <c r="D7" s="64">
        <v>694</v>
      </c>
      <c r="E7" s="64">
        <v>2299</v>
      </c>
      <c r="F7" s="64">
        <v>3625</v>
      </c>
      <c r="G7" s="64">
        <v>2211</v>
      </c>
      <c r="H7" s="64">
        <v>972</v>
      </c>
      <c r="I7" s="64">
        <v>285</v>
      </c>
      <c r="J7" s="64">
        <v>97</v>
      </c>
      <c r="K7" s="64">
        <v>43</v>
      </c>
      <c r="L7" s="64">
        <v>11</v>
      </c>
      <c r="M7" s="64">
        <v>5</v>
      </c>
      <c r="N7" s="64">
        <v>3</v>
      </c>
    </row>
    <row r="8" spans="3:17" s="64" customFormat="1" x14ac:dyDescent="0.25"/>
    <row r="9" spans="3:17" s="64" customFormat="1" x14ac:dyDescent="0.25"/>
    <row r="10" spans="3:17" s="64" customFormat="1" x14ac:dyDescent="0.25"/>
    <row r="11" spans="3:17" s="64" customFormat="1" x14ac:dyDescent="0.25"/>
    <row r="12" spans="3:17" s="64" customFormat="1" x14ac:dyDescent="0.25"/>
    <row r="13" spans="3:17" s="64" customFormat="1" x14ac:dyDescent="0.25">
      <c r="D13" s="64" t="s">
        <v>0</v>
      </c>
      <c r="K13" s="64" t="s">
        <v>86</v>
      </c>
    </row>
    <row r="14" spans="3:17" s="64" customFormat="1" x14ac:dyDescent="0.25"/>
    <row r="16" spans="3:17" x14ac:dyDescent="0.25">
      <c r="D16" s="123" t="s">
        <v>84</v>
      </c>
      <c r="E16" s="123"/>
      <c r="F16" s="123"/>
      <c r="G16" s="123"/>
      <c r="K16" s="64"/>
      <c r="L16" s="64"/>
      <c r="M16" s="123" t="s">
        <v>84</v>
      </c>
      <c r="N16" s="123"/>
      <c r="O16" s="123"/>
      <c r="P16" s="123"/>
      <c r="Q16" s="64"/>
    </row>
    <row r="17" spans="2:17" x14ac:dyDescent="0.25">
      <c r="C17" s="82"/>
      <c r="D17" s="83">
        <v>0</v>
      </c>
      <c r="E17" s="83">
        <v>1</v>
      </c>
      <c r="F17" s="83">
        <v>2</v>
      </c>
      <c r="G17" s="83" t="s">
        <v>90</v>
      </c>
      <c r="H17" s="83" t="s">
        <v>5</v>
      </c>
      <c r="K17" s="64"/>
      <c r="L17" s="82"/>
      <c r="M17" s="83">
        <v>0</v>
      </c>
      <c r="N17" s="83">
        <v>1</v>
      </c>
      <c r="O17" s="83">
        <v>2</v>
      </c>
      <c r="P17" s="83" t="s">
        <v>90</v>
      </c>
      <c r="Q17" s="83" t="s">
        <v>5</v>
      </c>
    </row>
    <row r="18" spans="2:17" x14ac:dyDescent="0.25">
      <c r="B18" s="122" t="s">
        <v>85</v>
      </c>
      <c r="C18" s="82">
        <v>0</v>
      </c>
      <c r="D18" s="84">
        <f t="shared" ref="D18:F22" si="0">D3</f>
        <v>7131</v>
      </c>
      <c r="E18" s="85">
        <f t="shared" si="0"/>
        <v>4831</v>
      </c>
      <c r="F18" s="85">
        <f t="shared" si="0"/>
        <v>1470</v>
      </c>
      <c r="G18" s="86">
        <f>SUM(G3:N3)</f>
        <v>330</v>
      </c>
      <c r="H18" s="94">
        <f>SUM(D18:G18)</f>
        <v>13762</v>
      </c>
      <c r="K18" s="122" t="s">
        <v>85</v>
      </c>
      <c r="L18" s="82">
        <v>0</v>
      </c>
      <c r="M18" s="84">
        <v>135819</v>
      </c>
      <c r="N18" s="85">
        <v>87100</v>
      </c>
      <c r="O18" s="85">
        <v>28659</v>
      </c>
      <c r="P18" s="86">
        <v>7384</v>
      </c>
      <c r="Q18" s="94">
        <f>SUM(M18:P18)</f>
        <v>258962</v>
      </c>
    </row>
    <row r="19" spans="2:17" x14ac:dyDescent="0.25">
      <c r="B19" s="122"/>
      <c r="C19" s="82">
        <v>1</v>
      </c>
      <c r="D19" s="87">
        <f t="shared" si="0"/>
        <v>16253</v>
      </c>
      <c r="E19" s="88">
        <f t="shared" si="0"/>
        <v>23389</v>
      </c>
      <c r="F19" s="88">
        <f t="shared" si="0"/>
        <v>5311</v>
      </c>
      <c r="G19" s="89">
        <f>SUM(G4:N4)</f>
        <v>607</v>
      </c>
      <c r="H19" s="94">
        <f>SUM(D19:G19)</f>
        <v>45560</v>
      </c>
      <c r="K19" s="122"/>
      <c r="L19" s="82">
        <v>1</v>
      </c>
      <c r="M19" s="87">
        <v>268279</v>
      </c>
      <c r="N19" s="88">
        <v>448038</v>
      </c>
      <c r="O19" s="88">
        <v>113895</v>
      </c>
      <c r="P19" s="89">
        <v>15968</v>
      </c>
      <c r="Q19" s="94">
        <f>SUM(M19:P19)</f>
        <v>846180</v>
      </c>
    </row>
    <row r="20" spans="2:17" x14ac:dyDescent="0.25">
      <c r="B20" s="122"/>
      <c r="C20" s="82">
        <v>2</v>
      </c>
      <c r="D20" s="87">
        <f t="shared" si="0"/>
        <v>8683</v>
      </c>
      <c r="E20" s="88">
        <f t="shared" si="0"/>
        <v>19708</v>
      </c>
      <c r="F20" s="88">
        <f t="shared" si="0"/>
        <v>21412</v>
      </c>
      <c r="G20" s="89">
        <f>SUM(G5:N5)</f>
        <v>1903</v>
      </c>
      <c r="H20" s="94">
        <f>SUM(D20:G20)</f>
        <v>51706</v>
      </c>
      <c r="K20" s="122"/>
      <c r="L20" s="82">
        <v>2</v>
      </c>
      <c r="M20" s="87">
        <v>156327</v>
      </c>
      <c r="N20" s="88">
        <v>355618</v>
      </c>
      <c r="O20" s="88">
        <v>423277</v>
      </c>
      <c r="P20" s="89">
        <v>40654</v>
      </c>
      <c r="Q20" s="94">
        <f>SUM(M20:P20)</f>
        <v>975876</v>
      </c>
    </row>
    <row r="21" spans="2:17" x14ac:dyDescent="0.25">
      <c r="B21" s="122"/>
      <c r="C21" s="82">
        <v>3</v>
      </c>
      <c r="D21" s="87">
        <f t="shared" si="0"/>
        <v>2081</v>
      </c>
      <c r="E21" s="88">
        <f t="shared" si="0"/>
        <v>6637</v>
      </c>
      <c r="F21" s="88">
        <f t="shared" si="0"/>
        <v>9143</v>
      </c>
      <c r="G21" s="89">
        <f>SUM(G6:N6)</f>
        <v>3307</v>
      </c>
      <c r="H21" s="94">
        <f>SUM(D21:G21)</f>
        <v>21168</v>
      </c>
      <c r="K21" s="122"/>
      <c r="L21" s="82">
        <v>3</v>
      </c>
      <c r="M21" s="87">
        <v>39479</v>
      </c>
      <c r="N21" s="88">
        <v>110263</v>
      </c>
      <c r="O21" s="88">
        <v>167030</v>
      </c>
      <c r="P21" s="89">
        <v>73346</v>
      </c>
      <c r="Q21" s="94">
        <f>SUM(M21:P21)</f>
        <v>390118</v>
      </c>
    </row>
    <row r="22" spans="2:17" x14ac:dyDescent="0.25">
      <c r="B22" s="122"/>
      <c r="C22" s="82">
        <v>4</v>
      </c>
      <c r="D22" s="90">
        <f t="shared" si="0"/>
        <v>694</v>
      </c>
      <c r="E22" s="91">
        <f t="shared" si="0"/>
        <v>2299</v>
      </c>
      <c r="F22" s="91">
        <f t="shared" si="0"/>
        <v>3625</v>
      </c>
      <c r="G22" s="92">
        <f>SUM(G7:N7)</f>
        <v>3627</v>
      </c>
      <c r="H22" s="94">
        <f>SUM(D22:G22)</f>
        <v>10245</v>
      </c>
      <c r="K22" s="122"/>
      <c r="L22" s="82">
        <v>4</v>
      </c>
      <c r="M22" s="90">
        <v>14146</v>
      </c>
      <c r="N22" s="91">
        <v>36933</v>
      </c>
      <c r="O22" s="91">
        <v>63083</v>
      </c>
      <c r="P22" s="92">
        <v>77274</v>
      </c>
      <c r="Q22" s="94">
        <f>SUM(M22:P22)</f>
        <v>191436</v>
      </c>
    </row>
    <row r="23" spans="2:17" x14ac:dyDescent="0.25">
      <c r="C23" s="93" t="s">
        <v>5</v>
      </c>
      <c r="D23" s="94">
        <f>SUM(D18:D22)</f>
        <v>34842</v>
      </c>
      <c r="E23" s="94">
        <f>SUM(E18:E22)</f>
        <v>56864</v>
      </c>
      <c r="F23" s="94">
        <f>SUM(F18:F22)</f>
        <v>40961</v>
      </c>
      <c r="G23" s="94">
        <f>SUM(G18:G22)</f>
        <v>9774</v>
      </c>
      <c r="H23" s="94">
        <f>SUM(H18:H22)</f>
        <v>142441</v>
      </c>
      <c r="K23" s="64"/>
      <c r="L23" s="93" t="s">
        <v>5</v>
      </c>
      <c r="M23" s="94">
        <f>SUM(M18:M22)</f>
        <v>614050</v>
      </c>
      <c r="N23" s="94">
        <f>SUM(N18:N22)</f>
        <v>1037952</v>
      </c>
      <c r="O23" s="94">
        <f>SUM(O18:O22)</f>
        <v>795944</v>
      </c>
      <c r="P23" s="94">
        <f>SUM(P18:P22)</f>
        <v>214626</v>
      </c>
      <c r="Q23" s="94">
        <f>SUM(Q18:Q22)</f>
        <v>2662572</v>
      </c>
    </row>
    <row r="24" spans="2:17" x14ac:dyDescent="0.25">
      <c r="K24" s="64"/>
      <c r="L24" s="64"/>
      <c r="M24" s="64"/>
      <c r="N24" s="64"/>
      <c r="O24" s="64"/>
      <c r="P24" s="64"/>
      <c r="Q24" s="64"/>
    </row>
    <row r="25" spans="2:17" x14ac:dyDescent="0.25">
      <c r="K25" s="64"/>
      <c r="L25" s="64"/>
      <c r="M25" s="64"/>
      <c r="N25" s="64"/>
      <c r="O25" s="64"/>
      <c r="P25" s="64"/>
      <c r="Q25" s="64"/>
    </row>
    <row r="26" spans="2:17" x14ac:dyDescent="0.25">
      <c r="B26" s="64"/>
      <c r="C26" s="64"/>
      <c r="D26" s="123" t="s">
        <v>84</v>
      </c>
      <c r="E26" s="123"/>
      <c r="F26" s="123"/>
      <c r="G26" s="123"/>
      <c r="K26" s="64"/>
      <c r="L26" s="64"/>
      <c r="M26" s="123" t="s">
        <v>84</v>
      </c>
      <c r="N26" s="123"/>
      <c r="O26" s="123"/>
      <c r="P26" s="123"/>
      <c r="Q26" s="64"/>
    </row>
    <row r="27" spans="2:17" x14ac:dyDescent="0.25">
      <c r="B27" s="64"/>
      <c r="C27" s="82"/>
      <c r="D27" s="83">
        <v>0</v>
      </c>
      <c r="E27" s="83">
        <v>1</v>
      </c>
      <c r="F27" s="83">
        <v>2</v>
      </c>
      <c r="G27" s="83" t="s">
        <v>90</v>
      </c>
      <c r="H27" s="83" t="s">
        <v>5</v>
      </c>
      <c r="K27" s="64"/>
      <c r="L27" s="82"/>
      <c r="M27" s="83">
        <v>0</v>
      </c>
      <c r="N27" s="83">
        <v>1</v>
      </c>
      <c r="O27" s="83">
        <v>2</v>
      </c>
      <c r="P27" s="83" t="s">
        <v>90</v>
      </c>
      <c r="Q27" s="83" t="s">
        <v>5</v>
      </c>
    </row>
    <row r="28" spans="2:17" x14ac:dyDescent="0.25">
      <c r="B28" s="122" t="s">
        <v>85</v>
      </c>
      <c r="C28" s="82">
        <v>0</v>
      </c>
      <c r="D28" s="96">
        <f t="shared" ref="D28:H33" si="1">D18/D$23</f>
        <v>0.20466678147063888</v>
      </c>
      <c r="E28" s="97">
        <f t="shared" si="1"/>
        <v>8.4957090602138435E-2</v>
      </c>
      <c r="F28" s="97">
        <f t="shared" si="1"/>
        <v>3.5887795708112596E-2</v>
      </c>
      <c r="G28" s="98">
        <f t="shared" si="1"/>
        <v>3.3763044812768567E-2</v>
      </c>
      <c r="H28" s="99">
        <f t="shared" si="1"/>
        <v>9.6615440778989189E-2</v>
      </c>
      <c r="K28" s="122" t="s">
        <v>85</v>
      </c>
      <c r="L28" s="82">
        <v>0</v>
      </c>
      <c r="M28" s="96">
        <f t="shared" ref="M28:Q33" si="2">M18/M$23</f>
        <v>0.22118557120755639</v>
      </c>
      <c r="N28" s="97">
        <f t="shared" si="2"/>
        <v>8.3915248489332836E-2</v>
      </c>
      <c r="O28" s="97">
        <f t="shared" si="2"/>
        <v>3.6006301950891016E-2</v>
      </c>
      <c r="P28" s="98">
        <f t="shared" si="2"/>
        <v>3.4404033062163948E-2</v>
      </c>
      <c r="Q28" s="99">
        <f t="shared" si="2"/>
        <v>9.7260092872605883E-2</v>
      </c>
    </row>
    <row r="29" spans="2:17" x14ac:dyDescent="0.25">
      <c r="B29" s="122"/>
      <c r="C29" s="82">
        <v>1</v>
      </c>
      <c r="D29" s="100">
        <f t="shared" si="1"/>
        <v>0.46647724011250791</v>
      </c>
      <c r="E29" s="101">
        <f t="shared" si="1"/>
        <v>0.41131471581316825</v>
      </c>
      <c r="F29" s="101">
        <f t="shared" si="1"/>
        <v>0.12965992041209931</v>
      </c>
      <c r="G29" s="102">
        <f t="shared" si="1"/>
        <v>6.2103540004092489E-2</v>
      </c>
      <c r="H29" s="99">
        <f t="shared" si="1"/>
        <v>0.31985172808390844</v>
      </c>
      <c r="K29" s="122"/>
      <c r="L29" s="82">
        <v>1</v>
      </c>
      <c r="M29" s="100">
        <f t="shared" si="2"/>
        <v>0.43690090383519259</v>
      </c>
      <c r="N29" s="101">
        <f t="shared" si="2"/>
        <v>0.43165579911209767</v>
      </c>
      <c r="O29" s="101">
        <f t="shared" si="2"/>
        <v>0.14309423778557284</v>
      </c>
      <c r="P29" s="102">
        <f t="shared" si="2"/>
        <v>7.4399187423704494E-2</v>
      </c>
      <c r="Q29" s="99">
        <f t="shared" si="2"/>
        <v>0.31780549033040234</v>
      </c>
    </row>
    <row r="30" spans="2:17" x14ac:dyDescent="0.25">
      <c r="B30" s="122"/>
      <c r="C30" s="82">
        <v>2</v>
      </c>
      <c r="D30" s="100">
        <f t="shared" si="1"/>
        <v>0.24921072269100511</v>
      </c>
      <c r="E30" s="101">
        <f t="shared" si="1"/>
        <v>0.34658131682611143</v>
      </c>
      <c r="F30" s="101">
        <f t="shared" si="1"/>
        <v>0.52274114401503868</v>
      </c>
      <c r="G30" s="102">
        <f t="shared" si="1"/>
        <v>0.19470022508696541</v>
      </c>
      <c r="H30" s="99">
        <f t="shared" si="1"/>
        <v>0.36299941730260249</v>
      </c>
      <c r="K30" s="122"/>
      <c r="L30" s="82">
        <v>2</v>
      </c>
      <c r="M30" s="100">
        <f t="shared" si="2"/>
        <v>0.25458350297207066</v>
      </c>
      <c r="N30" s="101">
        <f t="shared" si="2"/>
        <v>0.34261507275866321</v>
      </c>
      <c r="O30" s="101">
        <f t="shared" si="2"/>
        <v>0.53179243765893081</v>
      </c>
      <c r="P30" s="102">
        <f t="shared" si="2"/>
        <v>0.1894178710873799</v>
      </c>
      <c r="Q30" s="99">
        <f t="shared" si="2"/>
        <v>0.36651628575677953</v>
      </c>
    </row>
    <row r="31" spans="2:17" x14ac:dyDescent="0.25">
      <c r="B31" s="122"/>
      <c r="C31" s="82">
        <v>3</v>
      </c>
      <c r="D31" s="100">
        <f t="shared" si="1"/>
        <v>5.9726766546122495E-2</v>
      </c>
      <c r="E31" s="101">
        <f t="shared" si="1"/>
        <v>0.11671707934721441</v>
      </c>
      <c r="F31" s="101">
        <f t="shared" si="1"/>
        <v>0.2232123239178731</v>
      </c>
      <c r="G31" s="102">
        <f t="shared" si="1"/>
        <v>0.33834663392674441</v>
      </c>
      <c r="H31" s="99">
        <f t="shared" si="1"/>
        <v>0.14860889771905561</v>
      </c>
      <c r="K31" s="122"/>
      <c r="L31" s="82">
        <v>3</v>
      </c>
      <c r="M31" s="100">
        <f t="shared" si="2"/>
        <v>6.4292810031756367E-2</v>
      </c>
      <c r="N31" s="101">
        <f t="shared" si="2"/>
        <v>0.10623130934763843</v>
      </c>
      <c r="O31" s="101">
        <f t="shared" si="2"/>
        <v>0.20985144683545576</v>
      </c>
      <c r="P31" s="102">
        <f t="shared" si="2"/>
        <v>0.34173865235339612</v>
      </c>
      <c r="Q31" s="99">
        <f t="shared" si="2"/>
        <v>0.14651923027809202</v>
      </c>
    </row>
    <row r="32" spans="2:17" x14ac:dyDescent="0.25">
      <c r="B32" s="122"/>
      <c r="C32" s="82">
        <v>4</v>
      </c>
      <c r="D32" s="103">
        <f t="shared" si="1"/>
        <v>1.9918489179725617E-2</v>
      </c>
      <c r="E32" s="104">
        <f t="shared" si="1"/>
        <v>4.0429797411367471E-2</v>
      </c>
      <c r="F32" s="104">
        <f t="shared" si="1"/>
        <v>8.8498815946876294E-2</v>
      </c>
      <c r="G32" s="105">
        <f t="shared" si="1"/>
        <v>0.37108655616942909</v>
      </c>
      <c r="H32" s="99">
        <f t="shared" si="1"/>
        <v>7.1924516115444287E-2</v>
      </c>
      <c r="K32" s="122"/>
      <c r="L32" s="82">
        <v>4</v>
      </c>
      <c r="M32" s="103">
        <f t="shared" si="2"/>
        <v>2.3037211953423987E-2</v>
      </c>
      <c r="N32" s="104">
        <f t="shared" si="2"/>
        <v>3.558257029226785E-2</v>
      </c>
      <c r="O32" s="104">
        <f t="shared" si="2"/>
        <v>7.9255575769149586E-2</v>
      </c>
      <c r="P32" s="105">
        <f t="shared" si="2"/>
        <v>0.36004025607335549</v>
      </c>
      <c r="Q32" s="99">
        <f t="shared" si="2"/>
        <v>7.189890076212023E-2</v>
      </c>
    </row>
    <row r="33" spans="2:21" x14ac:dyDescent="0.25">
      <c r="D33" s="95">
        <f t="shared" si="1"/>
        <v>1</v>
      </c>
      <c r="E33" s="95">
        <f t="shared" si="1"/>
        <v>1</v>
      </c>
      <c r="F33" s="95">
        <f t="shared" si="1"/>
        <v>1</v>
      </c>
      <c r="G33" s="95">
        <f t="shared" si="1"/>
        <v>1</v>
      </c>
      <c r="H33" s="95">
        <f t="shared" si="1"/>
        <v>1</v>
      </c>
      <c r="K33" s="64"/>
      <c r="L33" s="64"/>
      <c r="M33" s="95">
        <f t="shared" si="2"/>
        <v>1</v>
      </c>
      <c r="N33" s="95">
        <f t="shared" si="2"/>
        <v>1</v>
      </c>
      <c r="O33" s="95">
        <f t="shared" si="2"/>
        <v>1</v>
      </c>
      <c r="P33" s="95">
        <f t="shared" si="2"/>
        <v>1</v>
      </c>
      <c r="Q33" s="95">
        <f t="shared" si="2"/>
        <v>1</v>
      </c>
    </row>
    <row r="36" spans="2:21" x14ac:dyDescent="0.25">
      <c r="B36" s="1" t="s">
        <v>104</v>
      </c>
    </row>
    <row r="37" spans="2:21" x14ac:dyDescent="0.25">
      <c r="B37" t="s">
        <v>87</v>
      </c>
      <c r="D37">
        <v>0</v>
      </c>
      <c r="E37" s="64">
        <v>1.0314180617753228</v>
      </c>
      <c r="F37" s="64">
        <v>0.94362081439048551</v>
      </c>
      <c r="G37" s="64">
        <v>0.98378958987179077</v>
      </c>
    </row>
    <row r="38" spans="2:21" x14ac:dyDescent="0.25">
      <c r="B38" t="s">
        <v>88</v>
      </c>
      <c r="D38">
        <f>LN(M28/D28)</f>
        <v>7.7618837488040993E-2</v>
      </c>
      <c r="E38" s="64">
        <f>LN(N28/E28)</f>
        <v>-1.2338969623609126E-2</v>
      </c>
      <c r="F38" s="64">
        <f>LN(O28/F28)</f>
        <v>3.2966920502820575E-3</v>
      </c>
      <c r="G38" s="64">
        <f>LN(P28/G28)</f>
        <v>1.8806942073881776E-2</v>
      </c>
    </row>
    <row r="39" spans="2:21" x14ac:dyDescent="0.25">
      <c r="B39" t="s">
        <v>89</v>
      </c>
      <c r="D39">
        <f>D38+D37</f>
        <v>7.7618837488040993E-2</v>
      </c>
      <c r="E39" s="64">
        <f>E38+E37</f>
        <v>1.0190790921517137</v>
      </c>
      <c r="F39" s="64">
        <f>F38+F37</f>
        <v>0.94691750644076755</v>
      </c>
      <c r="G39" s="64">
        <f>G38+G37</f>
        <v>1.0025965319456724</v>
      </c>
    </row>
    <row r="40" spans="2:21" s="64" customFormat="1" x14ac:dyDescent="0.25">
      <c r="B40" s="64" t="s">
        <v>87</v>
      </c>
      <c r="I40" s="64" t="s">
        <v>111</v>
      </c>
      <c r="P40" s="64" t="s">
        <v>89</v>
      </c>
    </row>
    <row r="41" spans="2:21" x14ac:dyDescent="0.25">
      <c r="B41" t="s">
        <v>105</v>
      </c>
      <c r="C41" t="s">
        <v>106</v>
      </c>
      <c r="D41" s="64" t="s">
        <v>107</v>
      </c>
      <c r="E41" s="64" t="s">
        <v>108</v>
      </c>
      <c r="F41" s="64" t="s">
        <v>109</v>
      </c>
      <c r="G41" s="64" t="s">
        <v>110</v>
      </c>
      <c r="I41" s="64" t="s">
        <v>105</v>
      </c>
      <c r="J41" s="64" t="s">
        <v>106</v>
      </c>
      <c r="K41" s="64" t="s">
        <v>107</v>
      </c>
      <c r="L41" s="64" t="s">
        <v>108</v>
      </c>
      <c r="M41" s="64" t="s">
        <v>109</v>
      </c>
      <c r="N41" s="64" t="s">
        <v>110</v>
      </c>
      <c r="P41" s="93" t="s">
        <v>105</v>
      </c>
      <c r="Q41" s="93" t="s">
        <v>106</v>
      </c>
      <c r="R41" s="93" t="s">
        <v>107</v>
      </c>
      <c r="S41" s="93" t="s">
        <v>108</v>
      </c>
      <c r="T41" s="93" t="s">
        <v>109</v>
      </c>
      <c r="U41" s="93" t="s">
        <v>110</v>
      </c>
    </row>
    <row r="42" spans="2:21" x14ac:dyDescent="0.25">
      <c r="B42" s="93">
        <v>0</v>
      </c>
      <c r="C42">
        <v>0.20657328943642339</v>
      </c>
      <c r="D42">
        <v>0</v>
      </c>
      <c r="E42">
        <v>0.12701319797172123</v>
      </c>
      <c r="F42" s="64">
        <v>0.2418163189466952</v>
      </c>
      <c r="G42">
        <v>0.38847733262315798</v>
      </c>
      <c r="I42" s="93">
        <v>0</v>
      </c>
      <c r="J42" s="64">
        <f>LN(M28/D28)</f>
        <v>7.7618837488040993E-2</v>
      </c>
      <c r="K42" s="64">
        <f>LN(M29/D29)</f>
        <v>-6.5502825783808574E-2</v>
      </c>
      <c r="L42" s="64">
        <f>LN(M30/D30)</f>
        <v>2.1330073713535101E-2</v>
      </c>
      <c r="M42" s="64">
        <f>LN(M31/D31)</f>
        <v>7.3667535113917951E-2</v>
      </c>
      <c r="N42" s="64">
        <f>LN(M32/D32)</f>
        <v>0.1454624146507055</v>
      </c>
      <c r="P42" s="93">
        <v>0</v>
      </c>
      <c r="Q42" s="64">
        <f t="shared" ref="Q42:U45" si="3">C42+J42-$K42</f>
        <v>0.34969495270827294</v>
      </c>
      <c r="R42" s="64">
        <f t="shared" si="3"/>
        <v>0</v>
      </c>
      <c r="S42" s="64">
        <f t="shared" si="3"/>
        <v>0.21384609746906491</v>
      </c>
      <c r="T42" s="64">
        <f t="shared" si="3"/>
        <v>0.38098667984442169</v>
      </c>
      <c r="U42" s="64">
        <f t="shared" si="3"/>
        <v>0.59944257305767212</v>
      </c>
    </row>
    <row r="43" spans="2:21" x14ac:dyDescent="0.25">
      <c r="B43" s="93">
        <v>1</v>
      </c>
      <c r="C43">
        <v>1.0876949043945958</v>
      </c>
      <c r="D43">
        <v>0</v>
      </c>
      <c r="E43">
        <v>-9.8825714888974209E-2</v>
      </c>
      <c r="F43" s="64">
        <v>-0.14496751589248552</v>
      </c>
      <c r="G43">
        <v>-0.20965669602340503</v>
      </c>
      <c r="I43" s="93">
        <v>1</v>
      </c>
      <c r="J43" s="64">
        <f>LN(N28/E28)</f>
        <v>-1.2338969623609126E-2</v>
      </c>
      <c r="K43" s="64">
        <f>LN(N29/E29)</f>
        <v>4.8269855967869091E-2</v>
      </c>
      <c r="L43" s="64">
        <f>LN(N30/E30)</f>
        <v>-1.1509891560179595E-2</v>
      </c>
      <c r="M43" s="64">
        <f>LN(N31/E31)</f>
        <v>-9.4134000865719034E-2</v>
      </c>
      <c r="N43" s="64">
        <f>LN(N32/E32)</f>
        <v>-0.12771115335725339</v>
      </c>
      <c r="P43" s="93">
        <v>1</v>
      </c>
      <c r="Q43" s="64">
        <f t="shared" si="3"/>
        <v>1.0270860788031175</v>
      </c>
      <c r="R43" s="64">
        <f t="shared" si="3"/>
        <v>0</v>
      </c>
      <c r="S43" s="64">
        <f t="shared" si="3"/>
        <v>-0.15860546241702289</v>
      </c>
      <c r="T43" s="64">
        <f t="shared" si="3"/>
        <v>-0.28737137272607366</v>
      </c>
      <c r="U43" s="64">
        <f t="shared" si="3"/>
        <v>-0.38563770534852754</v>
      </c>
    </row>
    <row r="44" spans="2:21" x14ac:dyDescent="0.25">
      <c r="B44" s="93">
        <v>2</v>
      </c>
      <c r="C44">
        <v>0.85858644657494765</v>
      </c>
      <c r="D44">
        <v>0</v>
      </c>
      <c r="E44">
        <v>-0.1452299445408905</v>
      </c>
      <c r="F44" s="64">
        <v>-0.32462763124401472</v>
      </c>
      <c r="G44">
        <v>-0.44618006189244086</v>
      </c>
      <c r="I44" s="93">
        <v>2</v>
      </c>
      <c r="J44" s="64">
        <f>LN(O28/F28)</f>
        <v>3.2966920502820575E-3</v>
      </c>
      <c r="K44" s="64">
        <f>LN(O29/F29)</f>
        <v>9.8588392777990627E-2</v>
      </c>
      <c r="L44" s="64">
        <f>LN(O30/F30)</f>
        <v>1.7166861417483463E-2</v>
      </c>
      <c r="M44" s="64">
        <f>LN(O31/F31)</f>
        <v>-6.1723559295487333E-2</v>
      </c>
      <c r="N44" s="64">
        <f>LN(O32/F32)</f>
        <v>-0.1103114058020561</v>
      </c>
      <c r="P44" s="93">
        <v>2</v>
      </c>
      <c r="Q44" s="64">
        <f t="shared" si="3"/>
        <v>0.76329474584723911</v>
      </c>
      <c r="R44" s="64">
        <f t="shared" si="3"/>
        <v>0</v>
      </c>
      <c r="S44" s="64">
        <f t="shared" si="3"/>
        <v>-0.22665147590139767</v>
      </c>
      <c r="T44" s="64">
        <f t="shared" si="3"/>
        <v>-0.48493958331749271</v>
      </c>
      <c r="U44" s="64">
        <f t="shared" si="3"/>
        <v>-0.65507986047248756</v>
      </c>
    </row>
    <row r="45" spans="2:21" x14ac:dyDescent="0.25">
      <c r="B45" s="93" t="s">
        <v>90</v>
      </c>
      <c r="C45">
        <v>0.9278587561285444</v>
      </c>
      <c r="D45">
        <v>0</v>
      </c>
      <c r="E45">
        <v>-0.45073951546584223</v>
      </c>
      <c r="F45" s="64">
        <v>2.8559027264890263E-2</v>
      </c>
      <c r="G45">
        <v>-6.3347373436742488E-2</v>
      </c>
      <c r="I45" s="93" t="s">
        <v>90</v>
      </c>
      <c r="J45" s="64">
        <f>LN(P28/G28)</f>
        <v>1.8806942073881776E-2</v>
      </c>
      <c r="K45" s="64">
        <f>LN(P29/G29)</f>
        <v>0.1806420278434665</v>
      </c>
      <c r="L45" s="64">
        <f>LN(O32/F32)</f>
        <v>-0.1103114058020561</v>
      </c>
      <c r="M45" s="64">
        <f>LN(P31/G31)</f>
        <v>9.9753563934050285E-3</v>
      </c>
      <c r="N45" s="64">
        <f>LN(P32/G32)</f>
        <v>-3.021949281045757E-2</v>
      </c>
      <c r="P45" s="93" t="s">
        <v>90</v>
      </c>
      <c r="Q45" s="64">
        <f t="shared" si="3"/>
        <v>0.76602367035895969</v>
      </c>
      <c r="R45" s="64">
        <f t="shared" si="3"/>
        <v>0</v>
      </c>
      <c r="S45" s="64">
        <f t="shared" si="3"/>
        <v>-0.74169294911136485</v>
      </c>
      <c r="T45" s="64">
        <f t="shared" si="3"/>
        <v>-0.14210764418517122</v>
      </c>
      <c r="U45" s="64">
        <f t="shared" si="3"/>
        <v>-0.27420889409066657</v>
      </c>
    </row>
  </sheetData>
  <mergeCells count="8">
    <mergeCell ref="B18:B22"/>
    <mergeCell ref="D26:G26"/>
    <mergeCell ref="B28:B32"/>
    <mergeCell ref="M16:P16"/>
    <mergeCell ref="K18:K22"/>
    <mergeCell ref="M26:P26"/>
    <mergeCell ref="K28:K32"/>
    <mergeCell ref="D16:G16"/>
  </mergeCells>
  <pageMargins left="0.7" right="0.7" top="0.75" bottom="0.75" header="0.3" footer="0.3"/>
  <pageSetup orientation="portrait" r:id="rId1"/>
  <ignoredErrors>
    <ignoredError sqref="H18:H22 D23:F23" formulaRange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Index</vt:lpstr>
      <vt:lpstr>TourMode_Input</vt:lpstr>
      <vt:lpstr>TourMode</vt:lpstr>
      <vt:lpstr>Coefficients_TourMode</vt:lpstr>
      <vt:lpstr>Workers_XTab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Rohan Sirupa</cp:lastModifiedBy>
  <dcterms:created xsi:type="dcterms:W3CDTF">2018-01-27T04:41:49Z</dcterms:created>
  <dcterms:modified xsi:type="dcterms:W3CDTF">2022-07-22T04:48:21Z</dcterms:modified>
</cp:coreProperties>
</file>